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lejandra.DESKTOP-P94GV4J\Desktop\Enero 2025\7. Metodologia\"/>
    </mc:Choice>
  </mc:AlternateContent>
  <xr:revisionPtr revIDLastSave="0" documentId="8_{BD8C5E4C-1AA6-4A82-AA08-A0F6D69C1C34}" xr6:coauthVersionLast="47" xr6:coauthVersionMax="47" xr10:uidLastSave="{00000000-0000-0000-0000-000000000000}"/>
  <bookViews>
    <workbookView xWindow="-110" yWindow="-110" windowWidth="19420" windowHeight="10420" tabRatio="558" xr2:uid="{00000000-000D-0000-FFFF-FFFF00000000}"/>
  </bookViews>
  <sheets>
    <sheet name="Plan Operativo General 2025" sheetId="3" r:id="rId1"/>
    <sheet name="POG- PED" sheetId="1" state="hidden" r:id="rId2"/>
  </sheets>
  <externalReferences>
    <externalReference r:id="rId3"/>
  </externalReferences>
  <definedNames>
    <definedName name="_xlnm._FilterDatabase" localSheetId="0" hidden="1">'Plan Operativo General 2025'!$B$4:$U$113</definedName>
    <definedName name="_xlnm._FilterDatabase" localSheetId="1" hidden="1">'POG- PED'!$A$4:$N$56</definedName>
    <definedName name="_xlnm.Print_Area" localSheetId="0">'Plan Operativo General 2025'!$B$3:$L$113</definedName>
    <definedName name="PED" localSheetId="0">#REF!</definedName>
    <definedName name="PED">'POG- PED'!$B$5:$AA$56</definedName>
    <definedName name="PLANINDICATIVO">'[1]Info. base PI 2022-2025'!$A$1:$AA$111</definedName>
    <definedName name="_xlnm.Print_Titles" localSheetId="0">'Plan Operativo General 2025'!$3:$4</definedName>
    <definedName name="v1PI" localSheetId="0">'Plan Operativo General 2025'!$B$5:$L$113</definedName>
    <definedName name="v1P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1" i="1" l="1"/>
  <c r="Q70" i="1"/>
  <c r="Q69" i="1"/>
  <c r="Q73" i="1" s="1"/>
  <c r="P65" i="1"/>
  <c r="O65" i="1"/>
  <c r="N65" i="1"/>
  <c r="M65" i="1"/>
  <c r="L65" i="1"/>
  <c r="K65" i="1"/>
  <c r="J65" i="1"/>
  <c r="I65" i="1"/>
  <c r="H65" i="1"/>
  <c r="G65" i="1"/>
  <c r="Q56" i="1"/>
  <c r="R55" i="1"/>
  <c r="Q55" i="1"/>
  <c r="R54" i="1"/>
  <c r="Q54" i="1"/>
  <c r="R53" i="1"/>
  <c r="Q53" i="1"/>
  <c r="P52" i="1"/>
  <c r="R52" i="1" s="1"/>
  <c r="R51" i="1"/>
  <c r="P51" i="1"/>
  <c r="Q51" i="1" s="1"/>
  <c r="R50" i="1"/>
  <c r="Q50" i="1"/>
  <c r="P50" i="1"/>
  <c r="R49" i="1"/>
  <c r="Q49" i="1"/>
  <c r="R48" i="1"/>
  <c r="Q48" i="1"/>
  <c r="R47" i="1"/>
  <c r="Q47" i="1"/>
  <c r="R41" i="1"/>
  <c r="Q41" i="1"/>
  <c r="P40" i="1"/>
  <c r="R40" i="1" s="1"/>
  <c r="R38" i="1"/>
  <c r="Q38" i="1"/>
  <c r="R37" i="1"/>
  <c r="Q37" i="1"/>
  <c r="P34" i="1"/>
  <c r="R34" i="1" s="1"/>
  <c r="R33" i="1"/>
  <c r="Q33" i="1"/>
  <c r="R32" i="1"/>
  <c r="Q32" i="1"/>
  <c r="R31" i="1"/>
  <c r="Q31" i="1"/>
  <c r="R30" i="1"/>
  <c r="Q30" i="1"/>
  <c r="F30" i="1"/>
  <c r="R29" i="1"/>
  <c r="Q29" i="1"/>
  <c r="R25" i="1"/>
  <c r="Q25" i="1"/>
  <c r="R23" i="1"/>
  <c r="Q23" i="1"/>
  <c r="Q22" i="1"/>
  <c r="Q61" i="1" s="1"/>
  <c r="R61" i="1" s="1"/>
  <c r="R21" i="1"/>
  <c r="Q21" i="1"/>
  <c r="Q18" i="1"/>
  <c r="Q17" i="1"/>
  <c r="R16" i="1"/>
  <c r="Q16" i="1"/>
  <c r="L16" i="1"/>
  <c r="R15" i="1"/>
  <c r="Q15" i="1"/>
  <c r="P14" i="1"/>
  <c r="R14" i="1" s="1"/>
  <c r="R13" i="1"/>
  <c r="P13" i="1"/>
  <c r="Q13" i="1" s="1"/>
  <c r="N13" i="1"/>
  <c r="L13" i="1"/>
  <c r="J13" i="1"/>
  <c r="H13" i="1"/>
  <c r="R12" i="1"/>
  <c r="Q12" i="1"/>
  <c r="P12" i="1"/>
  <c r="N12" i="1"/>
  <c r="L12" i="1"/>
  <c r="J12" i="1"/>
  <c r="H12" i="1"/>
  <c r="R11" i="1"/>
  <c r="Q11" i="1"/>
  <c r="Q10" i="1"/>
  <c r="L10" i="1"/>
  <c r="H10" i="1"/>
  <c r="R9" i="1"/>
  <c r="Q9" i="1"/>
  <c r="R8" i="1"/>
  <c r="Q8" i="1"/>
  <c r="R7" i="1"/>
  <c r="Q7" i="1"/>
  <c r="R6" i="1"/>
  <c r="Q6" i="1"/>
  <c r="R5" i="1"/>
  <c r="Q5" i="1"/>
  <c r="Q95" i="3"/>
  <c r="Q90" i="3"/>
  <c r="Q84" i="3"/>
  <c r="Q59" i="3"/>
  <c r="Q58" i="3"/>
  <c r="Q57" i="3"/>
  <c r="Q63" i="1" l="1"/>
  <c r="R63" i="1" s="1"/>
  <c r="Q60" i="1"/>
  <c r="R60" i="1" s="1"/>
  <c r="Q40" i="1"/>
  <c r="Q14" i="1"/>
  <c r="Q34" i="1"/>
  <c r="Q62" i="1" s="1"/>
  <c r="R62" i="1" s="1"/>
  <c r="Q52" i="1"/>
  <c r="Q64" i="1" s="1"/>
  <c r="R64" i="1" s="1"/>
  <c r="R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Marlon Guevara</author>
    <author>Alejandra</author>
  </authors>
  <commentList>
    <comment ref="P4" authorId="0" shapeId="0" xr:uid="{00000000-0006-0000-0000-000001000000}">
      <text>
        <r>
          <rPr>
            <b/>
            <sz val="9"/>
            <color indexed="81"/>
            <rFont val="Tahoma"/>
            <family val="2"/>
          </rPr>
          <t>Marlon Guevara:</t>
        </r>
        <r>
          <rPr>
            <sz val="9"/>
            <color indexed="81"/>
            <rFont val="Tahoma"/>
            <family val="2"/>
          </rPr>
          <t xml:space="preserve">
Se toma como referencia el valor esperado al cierre de la vigencia (bajo una proyección conservadora.</t>
        </r>
      </text>
    </comment>
    <comment ref="R8" authorId="1" shapeId="0" xr:uid="{00000000-0006-0000-0000-000002000000}">
      <text>
        <r>
          <rPr>
            <b/>
            <sz val="9"/>
            <color indexed="81"/>
            <rFont val="Tahoma"/>
            <family val="2"/>
          </rPr>
          <t xml:space="preserve">Revisar con Vicerrectoría Académica
</t>
        </r>
      </text>
    </comment>
    <comment ref="R14" authorId="1" shapeId="0" xr:uid="{00000000-0006-0000-0000-000003000000}">
      <text>
        <r>
          <rPr>
            <sz val="9"/>
            <color indexed="81"/>
            <rFont val="Tahoma"/>
            <family val="2"/>
          </rPr>
          <t>Revisar con la Vicerrectoría Académica</t>
        </r>
      </text>
    </comment>
    <comment ref="R15" authorId="1" shapeId="0" xr:uid="{00000000-0006-0000-0000-000004000000}">
      <text>
        <r>
          <rPr>
            <sz val="9"/>
            <color indexed="81"/>
            <rFont val="Tahoma"/>
            <family val="2"/>
          </rPr>
          <t>Revisar con la Vicerrectoría Académica</t>
        </r>
      </text>
    </comment>
    <comment ref="S15" authorId="1" shapeId="0" xr:uid="{00000000-0006-0000-0000-000005000000}">
      <text>
        <r>
          <rPr>
            <sz val="9"/>
            <color indexed="81"/>
            <rFont val="Tahoma"/>
            <family val="2"/>
          </rPr>
          <t>Revisar si son programas o unidades</t>
        </r>
      </text>
    </comment>
    <comment ref="U25" authorId="1" shapeId="0" xr:uid="{00000000-0006-0000-0000-000006000000}">
      <text>
        <r>
          <rPr>
            <sz val="9"/>
            <color indexed="81"/>
            <rFont val="Tahoma"/>
            <family val="2"/>
          </rPr>
          <t>Revisar la responsabilidad</t>
        </r>
      </text>
    </comment>
    <comment ref="R26" authorId="1" shapeId="0" xr:uid="{00000000-0006-0000-0000-000007000000}">
      <text>
        <r>
          <rPr>
            <sz val="9"/>
            <color indexed="81"/>
            <rFont val="Tahoma"/>
            <family val="2"/>
          </rPr>
          <t xml:space="preserve">Revisar </t>
        </r>
      </text>
    </comment>
    <comment ref="R80" authorId="1" shapeId="0" xr:uid="{00000000-0006-0000-0000-000008000000}">
      <text>
        <r>
          <rPr>
            <sz val="9"/>
            <color indexed="81"/>
            <rFont val="Tahoma"/>
            <family val="2"/>
          </rPr>
          <t xml:space="preserve">Este punto en particular lo debe analizar la Oficina de Docencia, ya que ellos vienen trabajando en una reglamentación y puede que este tema este siendo abordado desde allí, caso en el cual, esa debería ser la acción. </t>
        </r>
      </text>
    </comment>
    <comment ref="R90" authorId="1" shapeId="0" xr:uid="{00000000-0006-0000-0000-000009000000}">
      <text>
        <r>
          <rPr>
            <sz val="9"/>
            <color indexed="81"/>
            <rFont val="Tahoma"/>
            <family val="2"/>
          </rPr>
          <t>Es necesario revisar la formula del indicador, de cara a la política de Gobierno Digital de MIPG. Revisa esto con Karen</t>
        </r>
        <r>
          <rPr>
            <b/>
            <sz val="9"/>
            <color indexed="81"/>
            <rFont val="Tahoma"/>
            <family val="2"/>
          </rPr>
          <t>.</t>
        </r>
      </text>
    </comment>
    <comment ref="R97" authorId="1" shapeId="0" xr:uid="{00000000-0006-0000-0000-00000A000000}">
      <text>
        <r>
          <rPr>
            <sz val="9"/>
            <color indexed="81"/>
            <rFont val="Tahoma"/>
            <family val="2"/>
          </rPr>
          <t>Para esta meta toca verificar si el PMEE mantiene la estructura que inicialmente se conceptualizó.</t>
        </r>
      </text>
    </comment>
    <comment ref="R99" authorId="1" shapeId="0" xr:uid="{00000000-0006-0000-0000-00000B000000}">
      <text>
        <r>
          <rPr>
            <sz val="9"/>
            <color indexed="81"/>
            <rFont val="Tahoma"/>
            <family val="2"/>
          </rPr>
          <t xml:space="preserve">Ejercer la supervisión al contrato X(Ubicar el numero y objeto). 
La Universidad no realiza los estudios, contrató a una firma para que los desarrollé. En ese sentido la gestión se orienta a la supervisión de ese contrato. 
</t>
        </r>
      </text>
    </comment>
    <comment ref="R100" authorId="1" shapeId="0" xr:uid="{00000000-0006-0000-0000-00000C000000}">
      <text>
        <r>
          <rPr>
            <sz val="9"/>
            <color indexed="81"/>
            <rFont val="Tahoma"/>
            <family val="2"/>
          </rPr>
          <t xml:space="preserve">Me queda la inquietud del avance del indicador. También, como es una actividad de gestión de recursos debería considerarse en la Rectoría e incluso en la Oficina Asesora de Planeación. </t>
        </r>
      </text>
    </comment>
  </commentList>
</comments>
</file>

<file path=xl/sharedStrings.xml><?xml version="1.0" encoding="utf-8"?>
<sst xmlns="http://schemas.openxmlformats.org/spreadsheetml/2006/main" count="2155" uniqueCount="1185">
  <si>
    <t>Articulación PED</t>
  </si>
  <si>
    <t>Origen de la iniciativa</t>
  </si>
  <si>
    <t xml:space="preserve">Armonización </t>
  </si>
  <si>
    <t xml:space="preserve">Eje transformador </t>
  </si>
  <si>
    <t>Lineamientos de acción</t>
  </si>
  <si>
    <t>Proyectos y acciones orientadoras</t>
  </si>
  <si>
    <t>Meta del Plan (2025)</t>
  </si>
  <si>
    <t>Indicador(es) asociado(s)</t>
  </si>
  <si>
    <t>Instancias lideres, coordinadoras o responsables</t>
  </si>
  <si>
    <t>Instancias de apoyo</t>
  </si>
  <si>
    <t>Denominador establecido para calculo</t>
  </si>
  <si>
    <t>RECURSOS</t>
  </si>
  <si>
    <t>POG?</t>
  </si>
  <si>
    <t>Magnitud a programar 2025</t>
  </si>
  <si>
    <t>Acción de referencia</t>
  </si>
  <si>
    <t>Indicador de referencia</t>
  </si>
  <si>
    <t>Producto</t>
  </si>
  <si>
    <t>Líder o responsable</t>
  </si>
  <si>
    <t>Programa de Gobierno
Observaciones CNA (3)</t>
  </si>
  <si>
    <t>Meta 1</t>
  </si>
  <si>
    <t>1. Fortalecimiento curricular y aseguramiento de la calidad</t>
  </si>
  <si>
    <t>1.1</t>
  </si>
  <si>
    <t>Actualizar e institucionalizar los procesos y procedimientos del Subsistema de Currículo y Calidad en el marco del aseguramiento de la calidad.</t>
  </si>
  <si>
    <t>Nivel de actualización de los procesos = (Documentos creados o actualizados aprobados/documentación priorizada)*100.</t>
  </si>
  <si>
    <t>Vicerrectoría Académica</t>
  </si>
  <si>
    <t>Decanaturas de Facultad
Comité Institucional de Currículo y Calidad</t>
  </si>
  <si>
    <t xml:space="preserve">Para el reporte del indicador se tiene en cuenta que la actualización de los procedimientos se desarrolla bajo las siguientes fases:
- Diagnóstico
- Ajuste o modificación del procedimiento
- Aprobación por parte del líder 
- Publicación 
De esta manera se estableció un cronograma para la intervención (crear, actualizar o eliminar) de los diferentes grupos documentales de acuerdo con las necesidades establecidas en el diagnóstico; a partir de la cual se priorizó la intervención de: 
- AA-PR-001, Obtención de Registro Calificado  
- AA-PR-002, Autoevaluación Proyectos Curriculares  
- AA-PR-004, Renovación de Registro Calificado  
- AA-PR-005, Obtención de la Acreditación de Alta Calidad Proyectos Curriculares
- AA-PR-006, Renovación de la Acreditación de Alta Calidad Proyectos Curriculares  
- AA-PR-010, Autoevaluación Institucional  
- AA-PR-011, Elaboración Seguimiento y Evaluación del Plan de Mejoramiento Institucional 
- AA-PR-013, Renovación de la Acreditación Institucional de Alta Calidad  </t>
  </si>
  <si>
    <t xml:space="preserve">Gestión </t>
  </si>
  <si>
    <t>NO</t>
  </si>
  <si>
    <t xml:space="preserve">Divulgar y socializar los procedimientos asociados al proceso de Currículo y Calidad con las instancias y estamentos interesados. </t>
  </si>
  <si>
    <t xml:space="preserve">Instancias y dependencias a las que se les socializa la actualización </t>
  </si>
  <si>
    <t>Registros de socialización</t>
  </si>
  <si>
    <t>Vicerrectoría Académica (Comité Institucional de Currículo y Calidad)</t>
  </si>
  <si>
    <t>Meta 2</t>
  </si>
  <si>
    <t>Formular el sistema de evidencias a la luz del modelo de Acreditación Institucional en el marco de los lineamientos nacionales vigentes establecidos para el proceso de su renovación y de los procesos de aseguramiento de la calidad internos.</t>
  </si>
  <si>
    <t>Se consideran como etapas para el reporte del indicador:
1. Diagnóstico, definición de la metodología 
2. Formulación y desarrollo del modelo a la luz de la normatividad vigente
3. Socialización y aprobación</t>
  </si>
  <si>
    <t>Sí</t>
  </si>
  <si>
    <t xml:space="preserve">N.A. </t>
  </si>
  <si>
    <t>N.A</t>
  </si>
  <si>
    <t>N.A.</t>
  </si>
  <si>
    <t>Meta 15</t>
  </si>
  <si>
    <t>Generar las políticas y lineamientos institucionales correspondientes a  propósitos de formación para el aprendizaje.</t>
  </si>
  <si>
    <t>Se consideran como etapas para el reporte del indicador:
1. Diagnostico
2. Estructuración y definición de políticas y lineamientos
3. Socialización</t>
  </si>
  <si>
    <t>Gestión</t>
  </si>
  <si>
    <t>Nivel de avance en la generación de Políticas y lineamientos institucionales correspondiente a resultados de aprendizaje</t>
  </si>
  <si>
    <t>Programa de Gobierno</t>
  </si>
  <si>
    <t>Iniciativa adicional</t>
  </si>
  <si>
    <t>1.2</t>
  </si>
  <si>
    <t xml:space="preserve">Fomento al reconocimiento de la calidad de los programas de la Institución a través de acreditaciones nacionales e internacionales. </t>
  </si>
  <si>
    <t xml:space="preserve">Promover la renovación de las acreditaciones de alta calidad que se han logrado a nivel nacional e internacional de los programas existentes en pregrado y postgrado. </t>
  </si>
  <si>
    <t>Número de programas acreditados  = ∑ con resolución de acreditación de alta calidad vigente (referente CNA)</t>
  </si>
  <si>
    <t>Decanaturas de Facultad</t>
  </si>
  <si>
    <t>Vicerrectoría Académica
Comité Institucional de Currículo y Calidad</t>
  </si>
  <si>
    <t xml:space="preserve">Para el reporte de este indicador se considera la línea base y los programas acreditados en cada una de las vigencias.  </t>
  </si>
  <si>
    <t>NA</t>
  </si>
  <si>
    <t xml:space="preserve">Gestionar los procesos de acreditación y reacreditación de los programas de pregrado y posgrado de la Facultad. </t>
  </si>
  <si>
    <t>Resolución de acreditación o de renovación de acreditación de alta calidad de programas</t>
  </si>
  <si>
    <t>Facultades
(Excluyendo la Facultad de Ciencias de la Salud)</t>
  </si>
  <si>
    <t>Programas en proceso de acreditación o reacreditación de alta calidad =  ∑ Programas en proceso de acreditación o reacreditación de alta calidad</t>
  </si>
  <si>
    <t xml:space="preserve">Para el reporte de este indicador se consideran los programas que están en proceso de acreditación o reacreditación </t>
  </si>
  <si>
    <t>Informe de autoevaluación con fines de renovación, conceptos de condiciones iniciales</t>
  </si>
  <si>
    <t xml:space="preserve">Gestionar acreditaciones internacionales para programas de pregrado, maestrías y doctorados que no cuenten con las mismas. </t>
  </si>
  <si>
    <t>Número de programas registrados ante Comité Institucional de Currículo y Calidad con procesos iniciados hacia la acreditación  internacional = ∑ programas registrados ante Comité Institucional de Currículo y Calidad con procesos iniciados hacia la acreditación  internacional</t>
  </si>
  <si>
    <t>Programas registrados ante el Comité Institucional de Currículo y Calidad</t>
  </si>
  <si>
    <t>PFC</t>
  </si>
  <si>
    <t xml:space="preserve">Realizar seguimiento a la ejecución de las etapas requeridas en el proceso de acreditación internacional de programas.
Surtir las etapas establecidas para el  proceso de acreditación internacional de los programas priorizados. </t>
  </si>
  <si>
    <t>Avance del proceso de acreditación internacional= (etapas surtidos/etapas definidas para el proceso)*100</t>
  </si>
  <si>
    <t>Avance de los programas registrados ante Comité Institucional 
Documentos requeridos para cada etapa de acuerdo con la hoja de ruta (Facultades)</t>
  </si>
  <si>
    <t>Programa de Gobierno
Observaciones CNA (16)</t>
  </si>
  <si>
    <t>1.3</t>
  </si>
  <si>
    <t>Implementación de los planes de mejoramiento propuestos en la autoevaluación de programas e institucional, atendiendo las recomendaciones de los informes de las comisiones de pares y del Consejo Nacional de Acreditación a fin de fortalecer la cultura de la acreditación y el mejoramiento continuo de la institución.</t>
  </si>
  <si>
    <t>Formular y avanzar en la implementación del Plan de Mejoramiento Institucional derivado de las observaciones establecidas por el CNA en la Resolución 023653 del 2021 del Ministerio de Educación Nacional, MEN, Por medio de la cual se renueva la Acreditación de Alta Calidad de la Universidad Distrital.</t>
  </si>
  <si>
    <t>Avance en la implementación del Plan de Mejoramiento Institucional = (Nivel de avance de las metas/total de metas)*100</t>
  </si>
  <si>
    <t>Comité Institucional de Currículo y Calidad
Decanaturas de Facultad</t>
  </si>
  <si>
    <t xml:space="preserve">Identificar cuáles son las metas de Plan de mejoramiento Institucional </t>
  </si>
  <si>
    <t>$</t>
  </si>
  <si>
    <t>Por definir</t>
  </si>
  <si>
    <t xml:space="preserve">Avance en la implementación del Plan de Mejoramiento Institucional </t>
  </si>
  <si>
    <t>Plan de Mejoramiento Institucional ajustado</t>
  </si>
  <si>
    <t>Formular e implementar los Planes de Mejoramiento de los Programas en el marco de los procesos de obtención y renovación de registros calificados, así como aquellos relacionados con el proceso de Acreditación y Reacreditación de Alta Calidad de programas.</t>
  </si>
  <si>
    <t>• Número de planes de mejoramiento
• Porcentaje de ejecución de los planes de mejoramiento de la facultad = (actividades ejecutadas/actividades planeadas)*100</t>
  </si>
  <si>
    <t>Plan de mejoramiento de proyectos curriculares</t>
  </si>
  <si>
    <t>Facultades</t>
  </si>
  <si>
    <t>1.4</t>
  </si>
  <si>
    <t>Actualización integral del modelo formativo institucional soportado en las mejores prácticas de diseño curricular basadas en procesos de formación para el aprendizaje e innovaciones mediadas por tecnología.</t>
  </si>
  <si>
    <t>Generar las condiciones normativas para la inclusión de mediación tecnológica en los programas académicos.</t>
  </si>
  <si>
    <t>Nivel de avance en el desarrollo de la normativa para la inclusión de mediación tecnológica en los programas académicos = (acciones ejecutadas/acciones establecidas)*100</t>
  </si>
  <si>
    <t>Vicerrectoría Académica
Decanaturas de Facultad</t>
  </si>
  <si>
    <t xml:space="preserve">PLANESTIC 
Comité Institucional de Currículo y Calidad           </t>
  </si>
  <si>
    <t>¿Cuáles son las acciones establecidas para la medición de este indicador?
Para la medición de este indicador, cuando hablamos de resultados de aprendizaje es equivalente a propósitos de formación y aprendizaje.</t>
  </si>
  <si>
    <t>Pendiente</t>
  </si>
  <si>
    <t>Acto administrativo donde se definen las condiciones para la inclusión de mediación tecnológica en los programas académicos</t>
  </si>
  <si>
    <t>Vicerrectoría Académica 
Planes TIC</t>
  </si>
  <si>
    <t>Incorporar la accesibilidad y la afectividad como dimensiones integrantes de la revisión, actualización y construcción curricular a través de la formación y sensibilización de todos los actores intervinientes en los procesos de formación en la Universidad</t>
  </si>
  <si>
    <t xml:space="preserve">Vicerrectoría Académica
Centro de Apoyo y Desarrollo Educativo y Profesional - CADEP ACACIA </t>
  </si>
  <si>
    <t>Establecer como se realzará la medición de este indicador, según lo reportado esta es la forma que se mide: 
Se establecen 57 instancias académico - administrativas como objetivo para formar.
Se consideran como unidades académico - administrativas formadas o sensibilizadas cuando se tenga una participación del 10% de las personas que pertenecen a esta instancia.</t>
  </si>
  <si>
    <t>Revisar</t>
  </si>
  <si>
    <t>Realizar acciones con dependencias académico administrativas y facultades sobre la creación y apropiación de contenidos digitales, adaptaciones accesibles y personalizables.</t>
  </si>
  <si>
    <t>Programas formados = (Programas formados o sensibilizados/programas activos en la Institución)*100</t>
  </si>
  <si>
    <t>Registro de sensibilización</t>
  </si>
  <si>
    <t>Vicerrectoría Académica 
CADEP ACACIA</t>
  </si>
  <si>
    <t>Programa de Gobierno
Observaciones CNA (4,7)</t>
  </si>
  <si>
    <t>Meta 31</t>
  </si>
  <si>
    <t>1.5</t>
  </si>
  <si>
    <t>Fortalecimiento  personal docente a partir de la revisión  y proyección de las condiciones de vinculación docente.</t>
  </si>
  <si>
    <t xml:space="preserve">Actualizar la normatividad que rige el procedimiento de concurso público de méritos para la provisión de cargos en la planta docente, de acuerdo con las necesidades académicas de la institución, garantizando criterios de equidad e igualdad. </t>
  </si>
  <si>
    <t>Nivel de avance en la actualización de la normatividad que rige  el concurso público de méritos para la provisión de cargos en la planta docente = (acciones ejecutadas/acciones establecidas)*100</t>
  </si>
  <si>
    <t>Rectoría
Consejo Académico</t>
  </si>
  <si>
    <t xml:space="preserve">Se consideran como etapas para el reporte del indicador:
1. Construcción de la propuesta de modificación al Acuerdo 005 de 2007 del CSU
2. Presentación y aval del Consejo Académico 
3. Presentación y aval de las Comisiones permanentes del CSU
4. Aprobación por parte del CSU y expedición del acto administrativo </t>
  </si>
  <si>
    <t>Fortalecer la planta docente a través de la provisión de 60  plazas vacantes a docentes , a través del desarrollo de concursos públicos de méritos.</t>
  </si>
  <si>
    <t>Plazas provistas durante el cuatrienio = ∑ plazas docentes provistas durante el cuatrienio</t>
  </si>
  <si>
    <t>Decanaturas de Facultad
Vicerrectoría Administrativa y Financiera
Oficina Asesora de Planeación</t>
  </si>
  <si>
    <t xml:space="preserve">DETERMINAR EN REUNIÓN CON VICE- RECTORIA Y OAP COMO SE MEDIRA ESTE INDICADOR </t>
  </si>
  <si>
    <t xml:space="preserve">Liderar la planeación y desarrollo del concurso público de méritos para la provisión de las vacantes de la planta docente priorizada para la vigencia, de conformidad con la normativa y procedimientos institucionales. </t>
  </si>
  <si>
    <t xml:space="preserve">Avance del proceso = (etapas ejecutadas/etapas en el cronograma del proceso)*100
Plazas provistas = ∑ plazas docentes provistas </t>
  </si>
  <si>
    <t>Hoja de ruta/cronograma del proceso de provisión de vacantes
Resoluciones de nombramiento</t>
  </si>
  <si>
    <t>Meta 2
Meta 3
Meta 4</t>
  </si>
  <si>
    <t>1.6</t>
  </si>
  <si>
    <t>Fortalecimiento de la oferta académica de tal manera que permita articular los diferentes niveles de formación.</t>
  </si>
  <si>
    <t xml:space="preserve">Viabilizar la creación de nuevas facultades que permitan cerrar el ciclo formativo, ampliar el campo de acción de la Universidad y fortalecer los procesos de formación, investigación, creación artística e innovación y extensión y proyección social. </t>
  </si>
  <si>
    <t>Facultades nuevas estructuradas y creadas  = ∑ Facultades nuevas estructuradas y creadas</t>
  </si>
  <si>
    <t>Rectoría
Vicerrectoría Académica</t>
  </si>
  <si>
    <t>Equipo gestor cada Facultad
Comité Institucional de Currículo y Calidad</t>
  </si>
  <si>
    <t>De acuerdo con el cronograma validar cuales son los avances</t>
  </si>
  <si>
    <t xml:space="preserve">Liderar el funcionamiento y articulación de los estamentos e instancias involucrados en los equipos gestores responsables de la evaluación de la viabilidad para la creación de nuevas facultades. </t>
  </si>
  <si>
    <t>Avance de la hoja de ruta para el desarrollo de viabilidad = (actividades ejecutadas/actividades planeadas)*100
Aplica para cada facultad priorizada*</t>
  </si>
  <si>
    <t>Estudios de viabilidad para la creación de nuevas facultades (Facultad de Humanidades y Ciencias Sociales, Comunicación, Lenguajes e Información, Ciencias Económicas y Administrativas)</t>
  </si>
  <si>
    <t>Oficina Asesora de Planeación
Vicerrectoría Académica</t>
  </si>
  <si>
    <t>Nivel de avance en la estructuración de nuevas facultades = (acciones ejecutadas/acciones establecidas)*100</t>
  </si>
  <si>
    <t>De acuerdo con el cronograma validar cuales son los avances y las acciones establecidas</t>
  </si>
  <si>
    <t>Meta 2
Meta 3
Meta 4
Meta 12</t>
  </si>
  <si>
    <t>Diseñar e implementar estrategias que promuevan  la articulación entre la educación media y la Universidad Distrital.</t>
  </si>
  <si>
    <t>Estrategias diseñadas e implementadas?</t>
  </si>
  <si>
    <t>Estrategias diseñadas e implementadas</t>
  </si>
  <si>
    <t>3 Estrategias diseñadas, presentadas e implementadas</t>
  </si>
  <si>
    <t xml:space="preserve">Vicerrectoría Académica </t>
  </si>
  <si>
    <t xml:space="preserve">Meta 3
Meta 4
Meta 5
</t>
  </si>
  <si>
    <t>1.7</t>
  </si>
  <si>
    <t>Creación de nuevos doctorados y fortalecimiento de los existentes para fomentar la generación de nuevo conocimiento.</t>
  </si>
  <si>
    <t>Nuevos Programas de doctorado con registro calificado = ∑  Nuevos Programas de doctorado con registro calificado vigente</t>
  </si>
  <si>
    <t>Equipo gestor de cada Programa
Comité Institucional de Currículo y Calidad</t>
  </si>
  <si>
    <t>Se consideran como etapas para el reporte del indicador:
a. Estructuración académica del programa.
b. Presentación y aval del Consejo de Facultad
c. Presentación y aval del Consejo Académico
d. Desarrollo de evaluación financiera y estudio de viabilidad presupuestal y Financiero
e. Presentación ante el CSU y aprobación del programa
f. Radicación del programa ante el MEN para obtención del Registro Calificado
g. Aprobación del registro y recepción de la Resolución del MEN</t>
  </si>
  <si>
    <t xml:space="preserve">Proponer, estructurar y gestionar la creación de nuevos programas de doctorado que articulen verticalmente la oferta académica de la Institución. </t>
  </si>
  <si>
    <t>Avance de la hoja de ruta para la creación del programa = (actividades ejecutadas/actividades planeadas)*100
*Aplica para cada programa
Programas de doctorado con registro calificado</t>
  </si>
  <si>
    <t xml:space="preserve"> Programas de doctorado con registro calificado
Nivel de avance en la estructuración y desarrollo de propuesta para la viabilidad de  nuevos programas de doctorado</t>
  </si>
  <si>
    <t>Facultades
Vicerrectoría Académica (Comité Institucional de Currículo y Calidad)</t>
  </si>
  <si>
    <t xml:space="preserve">Rectoría
Vicerrectoría Académica
Decanaturas de Facultad </t>
  </si>
  <si>
    <t>Se consideran como etapas para el reporte del indicador:
1.. Estructuración académica del programa.
2.. Presentación y aval del Consejo de Facultad
3. Presentación y aval del Consejo Académico
4. Desarrollo de evaluación financiera y estudio de viabilidad presupuestal y Financiero
5. Presentación ante el CSU y aprobación del programa
6. Radicación del programa ante el MEN para obtención del Registro Calificado
7. Aprobación del registro y recepción de la Resolución del MEN</t>
  </si>
  <si>
    <t>Es necesario identificar cuáles van andando</t>
  </si>
  <si>
    <t>Programa de Gobierno
Observación CNA (7)</t>
  </si>
  <si>
    <t>Meta 14
Meta 26</t>
  </si>
  <si>
    <t>1.8</t>
  </si>
  <si>
    <t>Estructuración y fortalecimiento del sistema Integrado de posgrados que respete los saberes y conocimientos que permitan una gestión basada en resultados de sostenibilidad de la oferta posgradual.</t>
  </si>
  <si>
    <t>Generar una propuesta única de acto administrativo que articule la normatividad existente para los posgrados de la universidad.</t>
  </si>
  <si>
    <t>Avance en la reglamentación única de posgrados = (acciones ejecutadas/acciones establecidas)*100.</t>
  </si>
  <si>
    <t>Se consideran como etapas para el reporte del indicador:
1. Desarrollar espacios de construcción con la Comunidad Académica.
2. Estructuración de la propuesta de creación del Sistema de Posgrados.
3. Presentación y aval ante las instancias pertinentes.
4. Implementación del Sistema.</t>
  </si>
  <si>
    <t>Acto administrativo que articula la normatividad existente para los posgrados de la universidad</t>
  </si>
  <si>
    <t>1.9</t>
  </si>
  <si>
    <t>Creación de redes que vinculen las acciones de empleabilidad entre los egresados de la Universidad en alianza con el sector productivo para implementar convenios Universidad, Empresa, Estado en beneficio de la comunidad universitaria.</t>
  </si>
  <si>
    <t>Consolidar el Observatorio de Empleabilidad y los convenios específicos de prácticas empresariales de estudiantes de últimos semestres.</t>
  </si>
  <si>
    <t>Avance en la consolidación del observatorio de Empleabilidad = (acciones ejecutadas/acciones establecidas)*100</t>
  </si>
  <si>
    <t>Vicerrectoría Académica   
Oficina de Bienestar Universitario
Decanatura Facultad de Ingeniería</t>
  </si>
  <si>
    <t>Rectoría
Unidad de Relaciones Internacionales e Interinstitucionales</t>
  </si>
  <si>
    <t>1. Gestionar la asignación de recursos para el observatorio laboral del nodo UD
2. Gestionar la contratación de los perfiles administrativos.
3. Realizar el plan de acción del observatorio laboral nodo UD.
4. Estrategias curriculares y extracurriculares de empleabilidad inserción laboral.
5. Estructurar las competencias requeridas.
6. Realizar el Plan de comunicaciones del observatorio laboral nodo UD
7. Realizar contenido de interés para los diferentes grupos de interés del Observatorio.
8. Crear y ejecutar estrategias en las redes sociales mediante la investigación, la determinación de las plataformas a usar y la identificación del público.
9. Desarrollar los conversatorios inter facultades y con empresarios del observatorio laboral nodo UD</t>
  </si>
  <si>
    <t>66.6%</t>
  </si>
  <si>
    <t>33.3%</t>
  </si>
  <si>
    <t xml:space="preserve">Desarrollar acciones para la consolidación del observatorio de empleabilidad de la Universidad Distrital. </t>
  </si>
  <si>
    <t>Avance en la hoja de ruta la consolidación del observatorio de Empleabilidad = (acciones ejecutadas/acciones establecidas)*100</t>
  </si>
  <si>
    <t xml:space="preserve">Contenido para los diferentes grupos de interés
Estrategias ejecutadas
Memorias de los conversatorios   </t>
  </si>
  <si>
    <t>Observación CNA (11)</t>
  </si>
  <si>
    <t>Meta 35</t>
  </si>
  <si>
    <t>1.10</t>
  </si>
  <si>
    <t>Implementación de estrategias que permitan contar con información institucional confiable y pertinente que redunden en reportes de información con criterios de calidad.</t>
  </si>
  <si>
    <t xml:space="preserve">Revisar y ajustar los sistemas de información de la Universidad que capturan y almacenan la información, con el fin de que los mismos respondan a los parámetros y condiciones requeridas por la Institución. </t>
  </si>
  <si>
    <t>Avance en la revisión y ajuste de los sistemas  de la Universidad que capturan y almacenan la información, con el fin de que los mismos respondan a los parámetros y condiciones requeridas = (acciones revisión y ajustes ejecutadas de los sistemas/acciones establecidas)*100</t>
  </si>
  <si>
    <t>Vicerrectoría Académica
Oficina Asesora de Tecnologías e Información</t>
  </si>
  <si>
    <t>Decanaturas de Facultad
Unidad de Relaciones Internacionales e Interinstitucionales
Oficina de Investigaciones
ILUD
Oficina de Extensión</t>
  </si>
  <si>
    <t>¿Cuáles son las acciones establecidas?</t>
  </si>
  <si>
    <t>Avance en la revisión y ajuste de los sistemas  de la Universidad que capturan y almacenan la información, con el fin de que los mismos respondan a los parámetros y condiciones requeridas</t>
  </si>
  <si>
    <t>Asignar e institucionalizar las responsabilidades frente a la consolidación y reporte de la información requerida por los diferentes sistemas del Ministerio de Educación Nacional, MEN (SPADIES, SNIES, SACES, etc.)</t>
  </si>
  <si>
    <t>1. Hacer mesas de trabajo para verificar el contenido de las plantillas; 
2. Elaborar el procedimiento de Cargue de información en el SNIES; 
3. Convocar a las unidades responsables de la información, su diligenciamiento y su cargue; 
4. Socializar con la Vicerrectora Académica y los jefes de la Oficina Asesora de Planeación y Control, Oficina Asesora de Sistemas; 
5. Proyectar acto administrativo que formalice las responsabilidades y el procedimiento 
6. expedición del acto administrativo.</t>
  </si>
  <si>
    <t>Acto o actos administrativos</t>
  </si>
  <si>
    <t>Ejercicio de prospectiva
Observaciones CNA (10, 15)</t>
  </si>
  <si>
    <t>Meta 14</t>
  </si>
  <si>
    <t>2. Modernización Institucional</t>
  </si>
  <si>
    <t>2.1</t>
  </si>
  <si>
    <t xml:space="preserve">Formular y desarrollar un proyecto para la construcción, apropiación y gestión de la identidad institucional en su completitud. </t>
  </si>
  <si>
    <t>Nivel de avance del proyecto de identidad universitaria =  (acciones ejecutadas/acciones establecidas)*100</t>
  </si>
  <si>
    <t>Oficina Asesora de Planeación
Rectoría</t>
  </si>
  <si>
    <t>Vicerrectoría Académico
Vicerrectoría Administrativa y Financiera
Comisión Accidental de planeación</t>
  </si>
  <si>
    <t>Se consideran como acciones para el avance de la construcción de la Identidad Universitaria:
1. Formulación del proyecto 
2. Desarrollo en las  fases identificadas del proyecto que se encuentra en su etapa inicial con  la fase de diagnostico, planeación de la planeación llevada a cabo de agosto  a diciembre de 2023</t>
  </si>
  <si>
    <t xml:space="preserve">Construir un modelo de gestión que articule lo administrativo, académico y  social de la Universidad Distrital Francisco José de Caldas coherente con su identidad, fortaleciendo la gestión del conocimiento y su apropiación. </t>
  </si>
  <si>
    <t>Nivel de avance en la construcción del modelo de gestión =  (acciones ejecutadas/acciones establecidas)*100</t>
  </si>
  <si>
    <t>Para la medición de este indicador se consideraron  las siguientes fases programas con  un horizonte al 2025 de la siguiente manera:
1. Diagnóstico II Semestre 2023
2. Ejecución I semestre  2024
3. Modelamiento estructural II Semestre 2024
4. Validación implementación  I  Semestre 2025
5.Consolidación Informe de Actualización y Redimensionamiento PED 2018-2030. II Semestre 2025</t>
  </si>
  <si>
    <t xml:space="preserve">Desarrollar las actividades enmarcadas en el proyecto PITEAS, de acuerdo con la metodología del modelo de sistema viable. </t>
  </si>
  <si>
    <t>Avance del proyecto PITEAS (actividades ejecutadas/actividades planeadas)*100</t>
  </si>
  <si>
    <t>Informe de resultados proyecto PITEAS</t>
  </si>
  <si>
    <t>Oficina Asesora de Planeación</t>
  </si>
  <si>
    <t>Revisar, evaluar y actualizar la Planeación Estratégica Institucional.</t>
  </si>
  <si>
    <t>Actualización de la planeación estratégica =  (Instrumentos actualizados/instrumentos revisados y priorizados de ajuste)*100</t>
  </si>
  <si>
    <t>REVISAR EL DENOMINADOR</t>
  </si>
  <si>
    <t xml:space="preserve">Liderar la definición y aplicación de la metodología que permitan la revisión y actualización del Proyecto Universitario Institucional (PUI) y el Plan Estratégico de Desarrollo 2018-2030, de conformidad con los resultados del proyecto PITEAS. </t>
  </si>
  <si>
    <t>PUI actualizado, PED actualizado</t>
  </si>
  <si>
    <t xml:space="preserve">Programa de Gobierno
Observaciones CNA (15)
</t>
  </si>
  <si>
    <t>Meta 14
Meta 36
Meta 40</t>
  </si>
  <si>
    <t>2.2</t>
  </si>
  <si>
    <t>Compromiso decisivo de la administración con la implementación de la Reforma del Estatuto General de la Universidad Distrital, que sea aprobada por el Consejo Superior Universitario a partir de la propuesta entregada por la Asamblea Universitaria y los demás esfuerzos institucionales que se han gestado para tal fin.</t>
  </si>
  <si>
    <t>Gestionar la presentación de  los conceptos de viabilidad académica, jurídica, administrativa y financiera solicitados por el CSU para  el proyecto de  la Reforma Orgánica de la Universidad.</t>
  </si>
  <si>
    <t>Conceptos elaborados y presentados (de acuerdo con la hoja de ruta definida)  =  (conceptos emitidos/conceptos solicitados)*100</t>
  </si>
  <si>
    <t>Vicerrectoría Académica
Vicerrectoría Administrativa y Financiera
Oficina de Talento Humano</t>
  </si>
  <si>
    <t>PREGUNTAR A SG CUAL FUE LA HOJA DE RUTA</t>
  </si>
  <si>
    <t>Meta 14
Meta 36
Meta 38
Meta 40</t>
  </si>
  <si>
    <t xml:space="preserve">Propender por la presentación y aprobación del ajuste al Estatuto General por parte del Consejo Superior Universitario a través de la viabilización de su implementación. </t>
  </si>
  <si>
    <t xml:space="preserve">Avance en la viabilización del Estatuto General por parte del Consejo Superior Universitario (hoja de ruta definida)  =  (N. de acciones realizadas/ N. de acciones definidas) *100                   </t>
  </si>
  <si>
    <t>Para la medición del indicador, se consideraran las 6 etapas establecidas en la propuesta metodológica para discusión y aprobación de la reforma:
1. Presentación de resultados del ejercicio y análisis desarrollado por la  Comisión de Reforma.
2. Exposición por parte de cada estamento sobre cada uno de los elementos de la Reforma.
3. Consolidación de artículos alternativos. 
4. Votación y aprobación del acuerdo.
5. Revisión de estilo del articulado final aprobado
6.Presentación del Estatuto General ante la comunidad universitaria</t>
  </si>
  <si>
    <t>Avance de la hoja de ruta para el ajuste al Estatuto General por parte del CSU = (actividades ejecutadas/actividades planeadas)*100</t>
  </si>
  <si>
    <t>Informe de avance</t>
  </si>
  <si>
    <t>Secretaría General</t>
  </si>
  <si>
    <t>Meta 14
Meta 38
Meta 40</t>
  </si>
  <si>
    <t>2.3</t>
  </si>
  <si>
    <t>Desarrollo e implementación de los procesos y procedimientos que permitan articular la reforma y su adaptación de las actuales Facultades y Proyectos Curriculares, a Escuelas, con sus respectivos Claustros, vicerrectorías y demás dependencias que sean reestructuradas en la reforma y los cambios transitorios en la estructura organizacional.</t>
  </si>
  <si>
    <t>Rectoría</t>
  </si>
  <si>
    <t>Vicerrectoría Académica
Vicerrectoría Administrativa y Financiera
Oficina Asesora de Planeación</t>
  </si>
  <si>
    <t>1. Estatuto Académico, 
2. Estatuto Docente, 
3. Estatuto Estudiantil, 
4. Estatuto de Personal Administrativo, 
5. Estatuto de Investigaciones, 
6. Estatuto Presupuestal,
7. Estatuto de Contratación
8. Estatuto de Bienestar</t>
  </si>
  <si>
    <t>Estatutos complementados ajustados = Número de estatutos complementarios ajustados (2)</t>
  </si>
  <si>
    <t>Estatutos complementarios ajustados</t>
  </si>
  <si>
    <t>Rectoria
Responsables de estatutos priorizados</t>
  </si>
  <si>
    <t xml:space="preserve">Articular y adaptar las Unidades Académicas y Administrativas de acuerdo con lo establecido en los cambios propuestos </t>
  </si>
  <si>
    <t>(Número de Unidades o instancias ajustadas o creadas/Unidades o instancias objeto de ajuste) *100</t>
  </si>
  <si>
    <r>
      <t xml:space="preserve">Se consideran como etapas para la creación de las Unidades: 
a. Estructuración de la dependencia
b. Presentación de la propuesta de creación de la propuesta
c. Aprobación de la creación 
</t>
    </r>
    <r>
      <rPr>
        <sz val="10"/>
        <color rgb="FFFF0000"/>
        <rFont val="Calibri"/>
        <family val="2"/>
      </rPr>
      <t xml:space="preserve">
Acuerdo 15 de 2023: Instancias creadas 
Oficina de Contratación
Oficina de Infraestructura
Oficina de Registro y Control
Instancias ajustadas
Revisar cuales cambiaron 
REVISAR EVIDENCIAS CARGADAS POR KC</t>
    </r>
  </si>
  <si>
    <t>2.4</t>
  </si>
  <si>
    <t xml:space="preserve">Reestructuración del proceso de Gestión Contractual de la Universidad con el fin de garantizar eficacia, eficiencia, celeridad y seguridad jurídica en el desarrollo de los procesos contractuales de la Institución. </t>
  </si>
  <si>
    <t xml:space="preserve">Crear la Unidad de Contratación de la Universidad con el fin de gestionar la estructuración de los procesos contractuales de la Universidad. </t>
  </si>
  <si>
    <t>Avance en la creación de la Oficina de contratación (Hoja de Ruta) = (acciones ejecutadas/acciones establecidas)*100</t>
  </si>
  <si>
    <t>Vicerrectoría Administrativa y Financiera
Oficina Asesora de Jurídica
Oficina de Contratación</t>
  </si>
  <si>
    <t xml:space="preserve">Se consideran como acciones establecidas para la creación de la Oficina de contratación:
1. Diagnostico sobre la necesidad de la dependencia
2. Aprobación ante el CSU - (Acuerdo con la Estructuración de la creación) 
3. Armonización con el manual de funciones
4. Levantamiento de los procesos y procedimientos en los que participa la Oficina
PILAS ACTO ADMINISTRATIVO Y DOCUMENTOS ANTERIORES?? JHON MANCERA </t>
  </si>
  <si>
    <t>Nivel de actualización de procesos (en particular el de Gestión Contractual)</t>
  </si>
  <si>
    <t>Reestructuración del proceso de Gestión Contractual: Documentación actualizada y aprobada</t>
  </si>
  <si>
    <t>Oficina de Contratación
Oficina Asesora de Planeación</t>
  </si>
  <si>
    <t>Vicerrectoría Administrativa y Financiera
Oficina Asesora de Jurídica</t>
  </si>
  <si>
    <t>Se consideran como etapas para el reporte:
a. Reestructuración de las funciones de la Oficina
b. Presentación de la propuesta de cambio en la estructura organizacional.
c. Aprobación de la propuesta.
Se recomienda tener en cuenta esta meta en la agenda estratégica del CSU 2024</t>
  </si>
  <si>
    <t>No tiene más avance</t>
  </si>
  <si>
    <t>Ejercicio de prospectiva</t>
  </si>
  <si>
    <t>2.5</t>
  </si>
  <si>
    <t xml:space="preserve">Conformación e implementación de una Unidad con carácter directivo que coordine y lidere los procesos  relacionados con TIC en la U. Distrital. </t>
  </si>
  <si>
    <t xml:space="preserve">Evaluar jurídica, técnica y administrativamente la conveniencia de establecer una unidad de transformación digital que lidere los esfuerzos en materia de TIC institucionales e implementarla </t>
  </si>
  <si>
    <t>Avance en la creación de la Oficina de TIC (Hoja de ruta) = (acciones ejecutadas/acciones establecidas)*100</t>
  </si>
  <si>
    <t>Oficina Asesora de Tecnologías e Información
Unidad de Red de Datos UDNET
Planes TIC
RITA</t>
  </si>
  <si>
    <r>
      <t xml:space="preserve">Se consideran como acciones establecidas para la creación de la OTI: 
a. Diagnostico sobre la necesidad de la dependencia
b. Aprobación ante el CSU - (Acuerdo con la Estructuración de la creación) 
c. Armonización con el manual de funciones
d. Levantamiento de los procesos y procedimientos en los que participa la Oficina
</t>
    </r>
    <r>
      <rPr>
        <b/>
        <sz val="10"/>
        <color rgb="FFFF0000"/>
        <rFont val="Calibri"/>
        <family val="2"/>
      </rPr>
      <t xml:space="preserve">PILAS ACTO ADMINISTRATIVO Y DOCUMENTOS ANTERIORES?? JHON MANCERA </t>
    </r>
  </si>
  <si>
    <t>Implementar la Unidad de TIC en la Universidad Distrital</t>
  </si>
  <si>
    <t>Avance en la  implementación de la Oficina de TIC  = (acciones ejecutadas/acciones implementar)*100</t>
  </si>
  <si>
    <t>Meta 39</t>
  </si>
  <si>
    <t>2.6</t>
  </si>
  <si>
    <t xml:space="preserve">Fortalecimiento del Sistema Integrado de  Gestión de la Universidad, SIGUD y su marco de referencia el Modelo Integrado de Planeación y Gestión, MIPG, de tal manera que se consolide como una herramienta integrada para la gestión institucional. </t>
  </si>
  <si>
    <t>Revisar y ajustar el modelo de operación por procesos de la Universidad de acuerdo con los cambios y necesidades  institucionales.</t>
  </si>
  <si>
    <t>Líderes y Gestores de procesos
Promotores</t>
  </si>
  <si>
    <t xml:space="preserve">RECALCULAR TENEINDO EN CUENTA NIVEL DE AVANCE DE CADA PROCESO </t>
  </si>
  <si>
    <t>Documentos de los procesos revisados y actualizados</t>
  </si>
  <si>
    <t>Oficina Asesora de Planeación
Todas las dependencias</t>
  </si>
  <si>
    <t>Implementar estrategias de comunicación, socialización y divulgación, articuladas con los procesos de inducción y reinducción.</t>
  </si>
  <si>
    <t>Nivel de Ejecución de la Estrategia de comunicación, socialización y divulgación de la vigencia = (acciones implementadas/acciones priorizadas)*100</t>
  </si>
  <si>
    <t>Vicerrectoría Administrativa y Financiera
Oficina de Talento Humano
Planes TIC
RITA</t>
  </si>
  <si>
    <t xml:space="preserve">Diseñar, ejecutar y hacer seguimiento a la estrategia de comunicación que permita el conocimiento, uso y apropiación del SIGUD como herramienta para fortalecer la gestión institucional. </t>
  </si>
  <si>
    <t>Ejecución de la Estrategia de comunicación, socialización y divulgación de la vigencia = (acciones implementadas / acciones priorizadas)*100</t>
  </si>
  <si>
    <t xml:space="preserve">Estrategia de comunicación, socialización y divulgación </t>
  </si>
  <si>
    <t xml:space="preserve">Estructurar y presentar proyecto para la mejora del Sistema Integrado de Gestión de la Universidad a partir de la incorporación de TIC. </t>
  </si>
  <si>
    <t>Avance en la estructuración e implementación del sistema de información del SIGUD = (acciones ejecutadas/acciones establecidas)*100</t>
  </si>
  <si>
    <t>Oficina Asesora de Tecnologías e Información</t>
  </si>
  <si>
    <t>Meta 35
Meta 41</t>
  </si>
  <si>
    <t>2.7</t>
  </si>
  <si>
    <t>Formalización de las formas, medios y modos para la comunicación institucional, de tal manera que la información fluya eficientemente.</t>
  </si>
  <si>
    <t xml:space="preserve">Formular  y aprobar la política integral de comunicaciones. </t>
  </si>
  <si>
    <t>Avance en la hoja de ruta para la construcción de política integral de comunicaciones =   (acciones ejecutadas en cada etapa /acciones establecidas en cada etapa)*100</t>
  </si>
  <si>
    <t>Rectoría
(Emisora LAUD 90.4 F.M)</t>
  </si>
  <si>
    <t>Unidad de Publicaciones</t>
  </si>
  <si>
    <t xml:space="preserve">Implementar y realizar seguimiento a la política integral de comunicaciones. </t>
  </si>
  <si>
    <t>Avance en la implementación de la política (Plan de acción) =   (acciones ejecutadas  /acciones establecidas)*100</t>
  </si>
  <si>
    <t xml:space="preserve">Formular el plan de acción que permita operativizar la Política Institucional de Comunicaciones y avanzar en su ejecución. </t>
  </si>
  <si>
    <t xml:space="preserve">Avance en la implementación de la política (Plan de acción) </t>
  </si>
  <si>
    <t>Rectoría
Emisora LAUD 90.4 F.M</t>
  </si>
  <si>
    <t>Programa de Gobierno
Observaciones CNA (5, 6)</t>
  </si>
  <si>
    <t>Meta 22</t>
  </si>
  <si>
    <t>3. Investigación - creación e innovación y responsabilidad social y ambiental</t>
  </si>
  <si>
    <t>3.1</t>
  </si>
  <si>
    <t>Consolidación de la Agenda de Investigaciones de acuerdo con lo establecido en el Plan Estratégico de Desarrollo, que contemple mecanismos de diversificación, ampliación de programas y proyectos de investigación, sustentado en las fortalezas derivadas de las capacidades institucionales con una visión integradora de las diferentes unidades e instancias que promueven procesos de investigación-creación, en articulación con los diversos sectores sociales y productivos.</t>
  </si>
  <si>
    <t xml:space="preserve">Consolidar la agenda de investigaciones  que priorice las líneas de investigación institucionales, actores, tipologías y estrategias.  </t>
  </si>
  <si>
    <t>Avance en la construcción de la agenda de Investigaciones  = (acciones ejecutadas/acciones establecidas)*100</t>
  </si>
  <si>
    <t>Oficina de Investigaciones</t>
  </si>
  <si>
    <t>Vicerrectoría Académica
Unidades de Investigación de Facultad</t>
  </si>
  <si>
    <t>Establecer e implementar mecanismos de priorización  (criterios y procedimientos)  de inversión en proyectos de investigación-creación conforme a los impactos planteados en términos del sector productivo y a la sociedad que involucren.</t>
  </si>
  <si>
    <t>Avance en la formulación e implementación de los criterios =   (acciones ejecutadas/acciones establecidas)*100</t>
  </si>
  <si>
    <t>1. Formulación e implementación de los términos de referencia para las convocatorias de apoyo a la Investigación vigencia 2022
2. Formulación e implementación de los términos de referencia para las convocatorias de apoyo a la Investigación vigencia 2023
3. Formulación e implementación de los términos de referencia para las convocatorias de apoyo a la Investigación vigencia 2024
4. Formulación e implementación de los términos de referencia para las convocatorias de apoyo a la Investigación vigencia 2025</t>
  </si>
  <si>
    <t>Establecer e implementar mecanismos de priorización en proyectos de investigación - creación.</t>
  </si>
  <si>
    <t>Criterios o términos de referencia para la vigencia 2025 implementados = convocatorias desarrolladas</t>
  </si>
  <si>
    <t>Plan de convocatorias 2025</t>
  </si>
  <si>
    <t>Programa de Gobierno
Observaciones CNA (5)</t>
  </si>
  <si>
    <t>Meta 25</t>
  </si>
  <si>
    <t>3.2</t>
  </si>
  <si>
    <t>Estructuración del Fondo de Investigaciones que garantice la financiación de los programas y proyectos de investigación, así como apoyo a las iniciativas de las estructuras de investigación soportadas en grupos, semilleros e investigadores.</t>
  </si>
  <si>
    <t>Estructurar y reglamentar el fondo de investigaciones de la Universidad Distrital.</t>
  </si>
  <si>
    <t>Avance en la consolidación del fondo de investigaciones de la Universidad  = (acciones ejecutadas/acciones establecidas)*100</t>
  </si>
  <si>
    <t>Rectoría
Vicerrectoría Académica
Vicerrectoría Administrativa y Financiera
Oficina Asesora de Planeación 
Oficina Financiera</t>
  </si>
  <si>
    <t>1. Estructuración de la propuesta de reglamentación de los fondos por parte de la instancia correspondiente. 25%
2. Ajustar la propuesta de estructuración del fondo de investigaciones. 25% 
3. Presentación ante la instancia correspondiente 25%
4. Aval por parte de la Instancia pertienente.25%</t>
  </si>
  <si>
    <t>Programa de Gobierno
Observaciones CNA (5, 13)</t>
  </si>
  <si>
    <t>Meta 21
Meta 22</t>
  </si>
  <si>
    <t>3.3</t>
  </si>
  <si>
    <t>Fortalecimiento de las instancias de vinculación y transferencia de conocimiento que permitan consolidar las capacidades existentes desde la divulgación de conocimiento por medio de las revistas científicas y demás procesos editoriales como escenarios que permiten disponer a la comunidad académica y sociedad en general el conocimiento generado desde procesos académicos, investigativos y creativos.</t>
  </si>
  <si>
    <t>Fortalecer instancias de divulgación del conocimiento y demás procesos editoriales.</t>
  </si>
  <si>
    <t>Avance en la actualización de la política editorial acorde con los objetivos de ciencia abierta y las realidades actuales de divulgación = (acciones ejecutadas/acciones planteadas)*100</t>
  </si>
  <si>
    <t>Unidad de Biblioteca
Unidad de Publicaciones</t>
  </si>
  <si>
    <t xml:space="preserve">REVISAR LA ACTUALIZACIÓN DE LA POLITICA </t>
  </si>
  <si>
    <t>Actualizar la política editorial acorde con los objetivos de ciencia abierta y las realidades actuales.</t>
  </si>
  <si>
    <t>Política Editorial</t>
  </si>
  <si>
    <t xml:space="preserve">Porcentaje de aceptación de libros o capítulos de libros escritos por Docentes como resultado de procesos de investigación = (libros o capítulos de libros escritos por Docentes como resultado de procesos de investigación aprobados para publicación/Total de solicitudes de publicación de libros  o capítulos de libro de investigación realizadas)∗100 </t>
  </si>
  <si>
    <t>Del Total de solicitudes de publicación de libros  o capítulos de libro de investigación realizadas cuantas son aprobadas para publicación</t>
  </si>
  <si>
    <t>Gestionar la aceptación de libros o capítulos de libros escritos por Docentes como resultado de procesos de investigación.</t>
  </si>
  <si>
    <t>Reporte de porcentaje de aceptación de libros o capítulos de libros escritos por Docentes como resultado de procesos de investigación</t>
  </si>
  <si>
    <t xml:space="preserve">Porcentaje de revistas institucionales con algún nivel de indexación en índices reconocidos = (Revistas indexadas en cada uno de los referentes de indexación/Total de revistas institucionales)∗100 </t>
  </si>
  <si>
    <t xml:space="preserve">Indexacíón en revistas / total de las revistas 
CADA VIGENCIA </t>
  </si>
  <si>
    <t>Porcentaje de revistas institucionales con algún nivel de indexación en índices reconocido</t>
  </si>
  <si>
    <t xml:space="preserve">Porcentaje de publicaciones en revistas indexadas  por Minciencias= (publicaciones en revistas indexadas por Minciencias Resultado de proyectos de investigación registrados/Proyectos de investigación finalizados)∗100 </t>
  </si>
  <si>
    <t>Porcentaje de publicaciones en revistas indexadas  por Minciencias</t>
  </si>
  <si>
    <t>Visibilidad de libros de investigación creación = (Número de libros de investigación creación editados y publicados cargados en RIUD con DOI/ Número de libros de investigación creación editados y publicados)*100</t>
  </si>
  <si>
    <t>Vicerrectoría Académica
Unidad de Biblioteca
Unidad de Publicaciones</t>
  </si>
  <si>
    <t>Cuantas solicitudes se realizaron y cuantas de estas se aprobaron para publicación 
BIBLIOTECA</t>
  </si>
  <si>
    <t>Número de libros de investigación creación editados y publicados cargados en RIUD con DOI</t>
  </si>
  <si>
    <t>Unidad de Biblioteca</t>
  </si>
  <si>
    <t>Resultados de investigación con potencial de  transferencia  = ∑ Resultados de investigación con potencial de transferencia y demás productos anuales transferibles resultados de proyectos de investigación registrados</t>
  </si>
  <si>
    <t>Oficina de Investigaciones
OTRI</t>
  </si>
  <si>
    <t>Resultados de investigación con potencial de  transferencia</t>
  </si>
  <si>
    <t>Meta 6 
Meta 7
Meta 24</t>
  </si>
  <si>
    <t>3.4</t>
  </si>
  <si>
    <t>Fomento del relacionamiento con el sector productivo y la sociedad en general desde la búsqueda de estrategias orientadas a lograr la incorporación de los resultados obtenidos en proyectos de investigación-creación como elementos clave para fomentar el desarrollo económico y social de la ciudad, la región y el país.</t>
  </si>
  <si>
    <t xml:space="preserve">Fortalecer el relacionamiento con el sector productivo, gubernamental y la sociedad en general, para el fomento del desarrollo social y económico de la ciudad-región y el país. </t>
  </si>
  <si>
    <t xml:space="preserve">Convenios o alianzas estratégicas suscritos y activos = ∑ convenios o alianzas estratégicas suscritos y activos                                                              </t>
  </si>
  <si>
    <t>Unidad de Relaciones Internacionales e Interinstitucionales</t>
  </si>
  <si>
    <t>Vicerrectoría Académica
Oficina de Investigaciones
Oficina de Extensión</t>
  </si>
  <si>
    <t xml:space="preserve">Gestionar convenios o alianzas estratégicas  que fortalezcan el relacionamiento con el sector productivo, gubernamental y la sociedad en general, para el fomento del desarrollo social y económico de la ciudad-región y el país.  </t>
  </si>
  <si>
    <t>Convenios o alianzas estratégicas suscritos y activos</t>
  </si>
  <si>
    <t>Oficina de Investigaciones
Unidad de Relaciones Internacionales e Interinstitucionales</t>
  </si>
  <si>
    <t>Actividades de investigación-creación desarrollados conjuntamente con el sector productivo o grupos sociales = ∑ Número de actividades de investigación-creación desarrollados con el sector productivo o grupos sociales</t>
  </si>
  <si>
    <t>Vicerrectoría Académica
Unidad de Relaciones Internacionales e Interinstitucionales</t>
  </si>
  <si>
    <t xml:space="preserve">Actividades de investigación-creación desarrollados conjuntamente con el sector productivo o grupos sociales </t>
  </si>
  <si>
    <t>Programas dirigidos a entidades y comunidad en general desarrollados = ∑ Programas de educación no formal y continua  según la pertinencia académica</t>
  </si>
  <si>
    <t>Oficina de Extensión</t>
  </si>
  <si>
    <t>Unidades de Extensión de Facultad</t>
  </si>
  <si>
    <t>Programas dirigidos a entidades y comunidad en general desarrollados</t>
  </si>
  <si>
    <t xml:space="preserve">Programas de educación para el trabajo y el desarrollo humano en una lengua extranjera    = ∑ Programas de educación para el trabajo y el desarrollo humano  en una lengua extranjera </t>
  </si>
  <si>
    <t>ILUD</t>
  </si>
  <si>
    <t>Programas de educación para el trabajo y el desarrollo humano en una lengua extranjera</t>
  </si>
  <si>
    <t xml:space="preserve">4. Talento Humano y Bienestar </t>
  </si>
  <si>
    <t>4.1</t>
  </si>
  <si>
    <t xml:space="preserve">Estructuración del sistema de talento humano institucional que responda a las necesidades de la Universidad y a la estructura orgánica de la institución. </t>
  </si>
  <si>
    <t xml:space="preserve">Diseñar e implementar un sistema de talento humano institucional que articule los actores involucrados en la gestión del talento humano. </t>
  </si>
  <si>
    <t>Avance en la hoja de ruta para la  implementación del sistema de talento humano =  (acciones ejecutadas en cada etapa /acciones establecidas en cada etapa)*100</t>
  </si>
  <si>
    <t>Oficina de Talento Humano</t>
  </si>
  <si>
    <t>Rectoría 
Vicerrectoría Administrativa y Financiera
Oficina Asesora de Planeación
Oficina Asesora de Jurídica
Subsistema de Seguridad y Salud en el Trabajo
Oficina de Bienestar Universitario</t>
  </si>
  <si>
    <t>Se considera para el indicador las siguientes etapas:
1. Diagnóstico de Necesidades.
1.1 Presentación Módulos Sara
1.2 Levantamiento de Requisitos Funcionales
2. Contratación Sistema ERP.
3. Parametrización del Sistema ERP
3.1. Establecer requerimientos comunes
4. Capacitación Sistema ERP.
4.1. Transferencia de   Conocimiento (Funcionalidad Sara)
5. Implementación Modo de Pruebas del Sistema.
5.1 Entrega Paralelos
6. Salida en vivo del Sistema.
6.1. Módulos finales
7. Normalización del Sistema.</t>
  </si>
  <si>
    <t>Avance en la hoja de ruta para la  implementación del sistema de talento humano</t>
  </si>
  <si>
    <t>Oficina de Talento Humano
Oficina Asesora de Tecnologías e Información</t>
  </si>
  <si>
    <t>Programa de Gobierno
Ejercicio de Prospectiva</t>
  </si>
  <si>
    <t>Meta 29
Meta 30</t>
  </si>
  <si>
    <t>4.2</t>
  </si>
  <si>
    <t xml:space="preserve">Promoción de la formalización laboral a través de la proyección de la ampliación de la planta administrativa de la Universidad de acuerdo con las necesidades evidenciadas institucionalmente.  </t>
  </si>
  <si>
    <t>Construir el Plan de Ampliación y Actualización de la Planta Administrativa y promover su aprobación y ejecución.</t>
  </si>
  <si>
    <t>Avance en la estructuración del Plan aprobado = (etapas ejecutadas/etapas establecidas)*100</t>
  </si>
  <si>
    <t>Rectoría 
Vicerrectoría Administrativa y Financiera
Oficina de Talento Humano</t>
  </si>
  <si>
    <t>Oficina Asesora de Planeación
Oficina Asesora de Jurídica</t>
  </si>
  <si>
    <r>
      <t xml:space="preserve">Etapas establecidas: 
1. Etapa de Planeación. 2024-1
2. Alistamiento y capacitación. 2024-1
3. Levantamiento y validación de la información. 2024-2
4. Ajuste a la documentación del modelo de operación </t>
    </r>
    <r>
      <rPr>
        <b/>
        <sz val="10"/>
        <color rgb="FFFF0000"/>
        <rFont val="Calibri"/>
        <family val="2"/>
      </rPr>
      <t>2025</t>
    </r>
    <r>
      <rPr>
        <sz val="10"/>
        <color theme="1"/>
        <rFont val="Calibri"/>
        <family val="2"/>
      </rPr>
      <t xml:space="preserve">
5. Propuesta de modernización  
REVISAR HOJA DE RUTA </t>
    </r>
  </si>
  <si>
    <t>Documentos de acuerdo con las etapas establecidas</t>
  </si>
  <si>
    <t>Programa de Gobierno
Ejercicio de Prospectiva
Observaciones CNA(1)</t>
  </si>
  <si>
    <t>Meta 13
Meta 19</t>
  </si>
  <si>
    <t>4.3</t>
  </si>
  <si>
    <t xml:space="preserve">Desarrollo del bienestar institucional extensivo y participativo, acceso a los programas conforme características económicas, sociales y académicas, con proyectos focalizados, así como con las condiciones establecidas por la ley. </t>
  </si>
  <si>
    <t>Actualizar la política de bienestar institucional extensivo  y participativo que permita la implementación del Sistema de Bienestar Universitario Integral</t>
  </si>
  <si>
    <t>Avance en la actualización de la política de Bienestar Institucional = (actividades ejecutadas/actividades planeadas o identificadas)*100</t>
  </si>
  <si>
    <t>Oficina de Bienestar Universitario
Oficina de Talento Humano</t>
  </si>
  <si>
    <t xml:space="preserve">Rectoría
Vicerrectoría Académica
Vicerrectoría Administrativa y Financiera
Subsistema de Seguridad y Salud en el Trabajo </t>
  </si>
  <si>
    <t>Se considera para el indicador las siguientes acciones: cada una con peso de 20%
1. Definir el cronograma de la revisión, ajuste y aprobación de la política. Buscar Cronograma 
2. Definir la propuesta de política -Borrador (solicitar a Paola- avances a 30 de junio 2024)
3. Remisión de propuesta a Rectoría para observaciones y ajustes (ACTA O CORREO) 
4. Presentación ante el comité
5. Divulgación de la política.</t>
  </si>
  <si>
    <t>Gestionar la presentación ante el Comité y la divulgación de la Política de bienestar institucional extensivo  y participativo que permita la implementación del Sistema de Bienestar Universitario Integral.</t>
  </si>
  <si>
    <t>Política aprobada y divulgada de bienestar institucional</t>
  </si>
  <si>
    <t xml:space="preserve">Oficina de Bienestar Universitario </t>
  </si>
  <si>
    <t>Meta 19
Meta 29</t>
  </si>
  <si>
    <t>Establecer,  ejecutar y hacer seguimiento los planes y programas de ley en materia de talento humano, bienestar social y laboral.</t>
  </si>
  <si>
    <t>Formulación de los planes de la Gestión Estratégica del Talento Humano = (∑ de Planes en materia de GETH formulados/ total de  Planes de la GETH)</t>
  </si>
  <si>
    <t xml:space="preserve">Oficina de Talento Humano
Subsistema de Seguridad y Salud en el Trabajo </t>
  </si>
  <si>
    <t>Rectoría
Vicerrectoría Académica
Vicerrectoría Administrativa y Financiera
Oficina de Bienestar Universitario</t>
  </si>
  <si>
    <r>
      <rPr>
        <sz val="10"/>
        <color rgb="FF000000"/>
        <rFont val="Calibri"/>
      </rPr>
      <t xml:space="preserve">1. Plan de Bienestar e incentivos
2. Plan Institucional de Capacitación -PIC
3. Plan Anual de Seguridad y Salud en el Trabajo
4. Plan Anual de Vacantes
5. Programa de Inducción y Reinducción 
6. Programa de Mejoramiento de Clima Organizacional
</t>
    </r>
    <r>
      <rPr>
        <b/>
        <sz val="10"/>
        <color rgb="FF000000"/>
        <rFont val="Calibri"/>
      </rPr>
      <t>JHON MANCERA</t>
    </r>
  </si>
  <si>
    <t>Planes de GETH publicados en la página web = Número de planes de GETH publicados en la página web (6)</t>
  </si>
  <si>
    <t>Planes en materia de GETH publicados</t>
  </si>
  <si>
    <t>Implementación del Subsistema de Gestión de Seguridad y Salud en el Trabajo de la Universidad Distrital = (∑ cumplimiento de estándares/∑ máximo esperado)*100</t>
  </si>
  <si>
    <t xml:space="preserve">Subsistema de Seguridad y Salud en el Trabajo </t>
  </si>
  <si>
    <t>Rectoría
Vicerrectoría Académica
Vicerrectoría Administrativa y Financiera
Oficina de Bienestar Universitario
Oficina de Talento Humano
Oficina de Infraestructura</t>
  </si>
  <si>
    <t>Resultado de ARL</t>
  </si>
  <si>
    <t>Evaluación de la implementación del Sistema de Seguridad y Salud en el Trabajo de la Universidad realizado por la ARL</t>
  </si>
  <si>
    <t>Programa de Gobierno
Observaciones CNA(1)</t>
  </si>
  <si>
    <t>Meta 13</t>
  </si>
  <si>
    <t>4.4</t>
  </si>
  <si>
    <t>Mejoramiento de recursos físicos y materiales para el cumplimiento de las funciones de bienestar, así como de los procedimientos de divulgación de servicios.</t>
  </si>
  <si>
    <t>Diseñar estrategias de divulgación de los servicios de bienestar.</t>
  </si>
  <si>
    <t xml:space="preserve">Estrategias de divulgación de los servicios de bienestar implementadas = ∑ Estrategias de divulgación de los servicios de bienestar diseñadas e implementadas. </t>
  </si>
  <si>
    <t>Oficina de Bienestar Universitario</t>
  </si>
  <si>
    <t xml:space="preserve">Rectoria
Grupo de comunicaciones </t>
  </si>
  <si>
    <t>Diseñar e implementar estrategias de divulgación de los servicios de bienestar.</t>
  </si>
  <si>
    <t>Estrategias de divulgación de los servicios de bienestar implementadas</t>
  </si>
  <si>
    <t xml:space="preserve">Formular el Plan de Maestro de Bienestar </t>
  </si>
  <si>
    <t>Avance en la formulación del Plan de Maestro de Bienestar de la Universidad  =  (acciones ejecutadas en cada etapa /acciones establecidas en cada etapa)*100</t>
  </si>
  <si>
    <t>Oficina de Infraestructura</t>
  </si>
  <si>
    <t xml:space="preserve">OFICINA DE BIENESTAR UNIVERSITARIO </t>
  </si>
  <si>
    <t xml:space="preserve">Plan Maestro de Bienestar </t>
  </si>
  <si>
    <t xml:space="preserve">Meta 19 </t>
  </si>
  <si>
    <t>4.5</t>
  </si>
  <si>
    <t>Integración de la gestión de información que garantice la adecuada caracterización con transparencia de la información y las acciones realizadas para los diversos apoyos brindados a la comunidad universitaria.</t>
  </si>
  <si>
    <t>Incorporar las TIC para la gestión de información y la  caracterización con transparencia de la información y las acciones realizadas para los diversos apoyos brindados a la comunidad universitaria.</t>
  </si>
  <si>
    <t>Avance en Implementación del sistema de información SIBUD = (acciones ejecutadas en los módulos de servicio /acciones establecidas para cada módulo)*100</t>
  </si>
  <si>
    <t>Cuáles son las acciones establecidas PARA CADA MODULO</t>
  </si>
  <si>
    <t>Desarrollar la hoja de ruta establecida para el diseño e implementación del Sistema de Información SIBUD.</t>
  </si>
  <si>
    <t>Sistema de Información SIBUD implementado</t>
  </si>
  <si>
    <t xml:space="preserve">Programa de Gobierno
Observación CNA (9,1 y 2)
</t>
  </si>
  <si>
    <t>4.6</t>
  </si>
  <si>
    <t>Formulación de estrategias de estudios e investigación del bienestar para identificar requerimientos y necesidades de la comunidad académica.</t>
  </si>
  <si>
    <t xml:space="preserve">Crear y ejecutar un sistema de evaluación de impacto y pertinencia de los servicios de la Oficina de Bienestar Universitario que permita identificar las oportunidades de mejora en los servicios ofertados, teniendo en cuenta enfoques de derechos, diferenciales y de género. </t>
  </si>
  <si>
    <t>Avance en la creación del sistema de evaluación del sistema de bienestar = (acciones ejecutadas/acciones establecidas)*100</t>
  </si>
  <si>
    <t>Se establecen como etapas para medir el avance:
1. Diagnóstico 
2. Estructuración del proyecto (diseño de herramientas o ajuste de las existentes)
3. Desarrollo del sistema
4. Elaboración de protocolos de aplicación
5. Presentación ante el Comité de Bienestar
6. Implementación</t>
  </si>
  <si>
    <t>Gestionar la presentación ante el Comité y la implementación del sistema de evaluación de impacto y pertinencia de los servicios de la Oficina de Bienestar Universitario</t>
  </si>
  <si>
    <t xml:space="preserve"> Sistema de evaluación de impacto y pertinencia de los servicios de la Oficina de Bienestar Universitario implementado</t>
  </si>
  <si>
    <t>Promedio de satisfacción de los servicios ofrecidos =  (∑ Calificaciones obtenidas/Total de usuarios que califican los servicios)</t>
  </si>
  <si>
    <t>Informe de los resultados del instrumento aplicado para medir el promedio de satisfacción de los servicios ofrecidos por la Oficina de Bienestar</t>
  </si>
  <si>
    <t>Meta 13
Meta 16</t>
  </si>
  <si>
    <t xml:space="preserve">Construir un instrumento de diagnóstico que permita identificar las causas de la deserción estudiantil desde perspectivas de derechos, diferenciales y de género, que permita establecer acciones para disminuir la deserción y aumentar la tasa de graduación. </t>
  </si>
  <si>
    <t>Avance en la consolidación del  instrumento = (acciones ejecutadas/acciones establecidas)*100</t>
  </si>
  <si>
    <t>Oficina de Bienestar Universitario
Vicerrectoría Académica
(Centro de Apoyo y Desarrollo Educativo y Profesional - CADEP ACACIA)</t>
  </si>
  <si>
    <t>Se considera para el indicador las siguientes etapas/ acciones:
1. Determinación de insumos
2. Estructuración de la propuesta
3. Construcción del instrumento
4.  Implementación del instrumento</t>
  </si>
  <si>
    <t>Porcentaje de acciones ejecutadas = (acciones ejecutadas/acciones establecidas)*100</t>
  </si>
  <si>
    <t>Estrategias implementadas</t>
  </si>
  <si>
    <t>4.7</t>
  </si>
  <si>
    <t>Promoción de una cultura institucional que reconozca y garantice los derechos humanos con acciones afirmativas para lograr condiciones de igualdad, equidad, no discriminación y erradicación de las violencias en contra de las mujeres, las diversidades sexuales y de género.</t>
  </si>
  <si>
    <t xml:space="preserve">Formular y gestionar la aprobación de la Política de Género y Diversidades Sexuales alineada con los lineamientos en materia del gobierno distrital y nacional. </t>
  </si>
  <si>
    <t>Avance en la consolidación de la política = (acciones ejecutadas/acciones establecidas)*100</t>
  </si>
  <si>
    <t>Rectoría
Comité de Género y Diversidades Sexuales</t>
  </si>
  <si>
    <t xml:space="preserve">Definir el Plan para la implementación de la Política de Género y Diversidades Sexuales y hacer seguimiento a su implementación. </t>
  </si>
  <si>
    <t xml:space="preserve">Nivel de implementación del Plan = (acciones ejecutadas/acciones establecidas)*100 </t>
  </si>
  <si>
    <t>Informes de seguimiento</t>
  </si>
  <si>
    <t xml:space="preserve">Formular y gestionar la aprobación de la Política de Derechos Humanos alineada con los lineamientos en materia del gobierno distrital y nacional. </t>
  </si>
  <si>
    <t xml:space="preserve">Establecer la hoja de ruta para la implementación de la Política de Derechos Humanos y hacer seguimiento a su implementación. </t>
  </si>
  <si>
    <t xml:space="preserve">Nivel de implementación de la hoja de ruta = (acciones ejecutadas/acciones establecidas)*100 </t>
  </si>
  <si>
    <t>Gestionar la aprobación del Documento de Acuerdo de Política de Educación Superior incluyente y accesible, y procurar su apropiación.</t>
  </si>
  <si>
    <t>Avance en la aprobación de la política = (acciones ejecutadas/acciones establecidas)*100</t>
  </si>
  <si>
    <t>Vicerrectoría Académica
(Centro de Apoyo y Desarrollo Educativo y Profesional - CADEP ACACIA)</t>
  </si>
  <si>
    <t>Porcentaje de ejecución del Plan = (acciones ejecutadas/acciones establecidas)*100</t>
  </si>
  <si>
    <t>Plan formulado e informe de ejecución</t>
  </si>
  <si>
    <t>Programa de gobierno</t>
  </si>
  <si>
    <t>4.8</t>
  </si>
  <si>
    <t>Prevención, atención y seguimiento a la posibles vulneraciones de derechos humanos, discriminación y violencias basadas en género, violencia sexual a la comunidad universitaria.</t>
  </si>
  <si>
    <t>Modificar e implementar protocolos para la prevención y atención de casos de  exclusión, violencia basada en género, violencia sexual y vulneraciones de derechos humanos en el contexto universitario.</t>
  </si>
  <si>
    <t>Protocolos establecidos = ∑ Protocolos establecidos, avalados e implementado</t>
  </si>
  <si>
    <t>Rectoría
Comité de Género y Diversidades Sexuales
Comité de Derechos Humanos</t>
  </si>
  <si>
    <t>Revisar y actualizar los protocolos existentes, y ejecutar nuevas medidas para la prevención y atención de exclusión, violencia basada en género, violencia sexual y vulneraciones de derechos humanos en el entorno universitario.</t>
  </si>
  <si>
    <t xml:space="preserve">Protocolos modificados e implementados </t>
  </si>
  <si>
    <t>Generar programas y proyectos para la corresponsabilidad del trabajo de cuidado, posibilitando la conciliación de la vida familiar, académica y laboral para toda la comunidad universitaria (mujeres, hombres, diversidades sexuales), así la promoción y garantía de la salud sexual y reproductiva.</t>
  </si>
  <si>
    <t>Programas y proyectos estructurados = ∑ Programas y proyectos estructurados</t>
  </si>
  <si>
    <t>Generar e implementar los programas o proyectos para la conciliación de la vida familiar, académica y laboral para toda la comunidad universitaria (mujeres, hombres, diversidades sexuales), así la promoción y garantía de la salud sexual y reproductiva.</t>
  </si>
  <si>
    <t xml:space="preserve">Programas y proyectos estructurados </t>
  </si>
  <si>
    <t>Población atendida = (∑ de personas beneficiarias/ ∑ de personas de la comunidad universitaria en materia )*100</t>
  </si>
  <si>
    <t xml:space="preserve">Población atendida </t>
  </si>
  <si>
    <t>Programa de Gobierno
Observaciones CNA (12)</t>
  </si>
  <si>
    <t>Meta 17</t>
  </si>
  <si>
    <t>5. Transformación digital</t>
  </si>
  <si>
    <t>5.1</t>
  </si>
  <si>
    <t>Fortalecimiento de competencias en TIC a la comunidad educativa.</t>
  </si>
  <si>
    <t xml:space="preserve">Adelantar procesos de formación estructurados y continuos para el fortalecimiento de competencias TIC en estudiantes, docentes y administrativos de la Universidad, que permitan potenciar escenarios pedagógicos, didácticos, profesionales y humanos relacionados con el uso y apropiación de estas tecnologías. </t>
  </si>
  <si>
    <t>Estudiantes formados en competencias TIC  = ∑ estudiantes formados en competencias TIC</t>
  </si>
  <si>
    <t>Vicerrectoría Académica
Planes TIC</t>
  </si>
  <si>
    <t>66,8%
(2.004)</t>
  </si>
  <si>
    <t xml:space="preserve">Estudiantes formados en competencias TIC </t>
  </si>
  <si>
    <t>PlanesTIC</t>
  </si>
  <si>
    <t xml:space="preserve">Docentes formados en competencias TIC = ∑ Docentes formados en competencias TIC </t>
  </si>
  <si>
    <t>66,5%
(399)</t>
  </si>
  <si>
    <t>Docentes formados en competencias TIC</t>
  </si>
  <si>
    <t xml:space="preserve">Administrativos formados en competencias TIC  = ∑ Administrativos formados en competencias TIC </t>
  </si>
  <si>
    <t>0%
(186)</t>
  </si>
  <si>
    <t>Administrativos formados en competencias TIC</t>
  </si>
  <si>
    <t>Cursos  y talleres de formación desarrollados = ∑ Cursos  y talleres de formación desarrollados</t>
  </si>
  <si>
    <t>0%
(65)</t>
  </si>
  <si>
    <t>Cursos  y talleres de formación desarrollados</t>
  </si>
  <si>
    <t>5.2</t>
  </si>
  <si>
    <t>Reconocimiento a docentes en la producción de contenidos y recursos digitales conforme estándares y modelos de calidad.</t>
  </si>
  <si>
    <t>Establecer estímulos que reconozcan la producción de contenidos recursos digitales entre otros que generen un impacto en los proyectos curriculares.</t>
  </si>
  <si>
    <t xml:space="preserve">Avance en la reglamentación = (total acciones ejecutadas/ total acciones establecidas) *100 </t>
  </si>
  <si>
    <t>Comité de Personal Docente y Asignación de Puntaje</t>
  </si>
  <si>
    <t>Se consideran como etapas para el reporte del indicador:
1. Diagnóstico.
2. Proyección del borrador de reglamentación
3. Presentación ante el Comité de Personal Docente y  de Asignación de Puntaje - CPDAP para su aprobación.
4. Presentación para aprobación ante el órgano colegiado competente.
5. Expedición del acto administrativo.</t>
  </si>
  <si>
    <t>Reglamentación de estímulos</t>
  </si>
  <si>
    <t>Vicerrectoría Académica (Oficina de Docencia)</t>
  </si>
  <si>
    <t>Meta 18
Meta 32</t>
  </si>
  <si>
    <t>5.3</t>
  </si>
  <si>
    <t>Promoción de la educación inclusiva y de calidad con mediación tecnológica.</t>
  </si>
  <si>
    <t>Formular proyecto de educación inclusiva en donde  se  caracterice  a la población objetivo de la universidad y se determine los mecanismos de educación  con  mediación tecnológica.</t>
  </si>
  <si>
    <t xml:space="preserve">Avance en la construcción y aprobación de la política de inclusión = (total acciones ejecutadas/ total acciones establecidas) *100 </t>
  </si>
  <si>
    <t xml:space="preserve">Porcentaje de personas beneficiadas por los programas de inclusión  (Formación)=  (personas de la Comunidad Universitaria beneficiados por los programas de inclusión /población objetivo para los programas de inclusión)*100 </t>
  </si>
  <si>
    <t>Vicerrectoría Académica
(Centro de Apoyo y Desarrollo Educativo y Profesional - CADEP ACACIA) 
Oficina de Bienestar Universitario</t>
  </si>
  <si>
    <t>Informe de personas beneficiadas</t>
  </si>
  <si>
    <t>Comunidad universitaria caracterizada (estudiantes, docentes y administrativos) = (población caracterizada/población priorizada)*100</t>
  </si>
  <si>
    <t>Comunidad universitaria caracterizada (estudiantes, docentes y administrativos)</t>
  </si>
  <si>
    <t>5.4</t>
  </si>
  <si>
    <t>Promoción de la oferta académica de programas de pregrado y posgrado con modalidad virtual, con criterios que respondan a la sostenibilidad con cobertura nacional e internacional.</t>
  </si>
  <si>
    <t>Estructurar y gestionar la aprobación de programas  con modalidad virtual.</t>
  </si>
  <si>
    <t>Nuevos Programas  en modalidad virtual =  Nuevos Programas académicos  en modalidad virtual</t>
  </si>
  <si>
    <t>Vicerrectoría Académica
Planes TIC
Docentes promotores de cada programa</t>
  </si>
  <si>
    <t>Estructurar y gestionar la aprobación de programas en modalidad virtual.</t>
  </si>
  <si>
    <t>Avance en la estructuración de los nuevos programas académicos en modalidad virtual</t>
  </si>
  <si>
    <t>Resolución de programas académicos en modalidad virtual</t>
  </si>
  <si>
    <t xml:space="preserve">Programa de Gobierno
Observaciones CNA (12)
</t>
  </si>
  <si>
    <t>5.5</t>
  </si>
  <si>
    <t>Innovación a través de TIC en los procesos de formación con estrategias de m-learning (mobil learning), blockchain, Gamificación, micro-credenciales, desarrollo de microaprendizaje, desarrollo  de contenidos con plataformas tipo MOOC y procesos de microcertificación.</t>
  </si>
  <si>
    <t xml:space="preserve">Diseñar contenidos de microlearning a través de píldoras de conocimiento que incluyan herramientas, tutoriales, gamificaciones, así como contenidos didácticos desde la transformación digital para mejorar el uso y apropiación de las TIC. </t>
  </si>
  <si>
    <t>Contenidos desarrollados = (∑ Número de contenidos desarrollados/ Contenidos objetivo de desarrollo) *100</t>
  </si>
  <si>
    <t>Comité de Transformación Digital</t>
  </si>
  <si>
    <t>Diseñar y desarrollar contenidos de Microlearning para la mejora de competencias TIC.</t>
  </si>
  <si>
    <t>Contenidos desarrollados</t>
  </si>
  <si>
    <t>Construir contenidos con plataformas abiertas tipo MOOC y procesos de certificación.</t>
  </si>
  <si>
    <t>%  de contenidos desarrollados = (∑ Número de contenidos desarrollados/ Numero de Contenidos objetivo de desarrollo) *100</t>
  </si>
  <si>
    <t>Apoyar procesos de formación en m-learning (mobil learning), blockchain, Gamificación, micro-credenciales.</t>
  </si>
  <si>
    <t>% Cursos desarrollados = (∑ Número de cursos desarrollados/ Número de Cursos objetivo de desarrollo) *100</t>
  </si>
  <si>
    <t>Vicerrectoría Académica 
RITA
Planes TIC</t>
  </si>
  <si>
    <t>Impulsar la formación en M-Learning, Blockchain, Gamificación y Micro-Credenciales.</t>
  </si>
  <si>
    <t>Cursos desarrollados</t>
  </si>
  <si>
    <t>Potenciar la estructuración de ambientes de aprendizaje mediados con tecnologías y virtuales que favorezcan la apropiación de conocimiento, visiones emergentes sobre el aprendizaje, la enseñanza y la transformación de la manera como se apropian las tecnologías incorporando la producción de recursos digitales, y el estudio del impacto de las TIC al interior de la Universidad.</t>
  </si>
  <si>
    <t>Cursos desarrollados = ∑ número de cursos desarrollados e implementados</t>
  </si>
  <si>
    <t>Fortalecer ambientes de aprendizaje con tecnologías y recursos digitales.</t>
  </si>
  <si>
    <t>Programa de Gobierno
Ejercicio de Prospectiva
Observaciones CNA (12)</t>
  </si>
  <si>
    <t>5.7</t>
  </si>
  <si>
    <t>Formular una estrategia de transformación digital en la Universidad Distrital que este fundamentada en las tecnologías disruptivas para brindar servicios de alto valor además de emprendimientos digitales.</t>
  </si>
  <si>
    <t>Estructurar y conformar el Comité de Transformación Digital con el fin de promover aprovechamiento de las tecnologías emergentes y disruptivas.</t>
  </si>
  <si>
    <t>Avance en la conformación del comité de  transformación digital = (Número de  actividades ejecutadas/ Número de actividades programadas) *100</t>
  </si>
  <si>
    <t>Decanaturas
Planes TIC
RITA
I3+
Unidad de Red de Datos
Oficina Asesora de Tecnologías e Información
Comité de Transformación Digital</t>
  </si>
  <si>
    <t>Meta 33
Meta 34</t>
  </si>
  <si>
    <t>Apropiar los dominios y habilitadores de transformación digital en el marco de lo dispuesto  por MINTIC para el estado colombiano.</t>
  </si>
  <si>
    <t xml:space="preserve">Avance en la implementación de los dominios y habilitadores de transformación digital. </t>
  </si>
  <si>
    <t>Comité de transformación digital (escribir los miembros)</t>
  </si>
  <si>
    <t>Dominios y habilitadores de transformación digital</t>
  </si>
  <si>
    <t>Gestionar fuentes de apropiación de recursos externos para la financiación de Transformación Digital.</t>
  </si>
  <si>
    <t>∑ convocatorias con financiación externa en las que participa la Universidad</t>
  </si>
  <si>
    <t>Planes TIC
RITA
I3+
Unidad de Red de Datos
Oficina Asesora de Tecnologías e Información
Comité de Transformación Digital</t>
  </si>
  <si>
    <t xml:space="preserve">Rectoría </t>
  </si>
  <si>
    <t xml:space="preserve">Modernizar la gestión documental física y electrónica de la Universidad en el marco del programa de gestión de documentos electrónicos y del Programa de Gestión Documental - PGD, y de los proyectos de digitalización y de implementación del Sistema de Gestión de Documentos Electrónicos de Archivo - SGDEA, del Plan Institucional de Archivos - PINAR. </t>
  </si>
  <si>
    <t>Nivel de implementación del Sistema de Gestión de Documentos Electrónicos de Archivos SGDEA =(Procesos del MOP parametrizados en el SGDEA/Total de procesos del MOP)*100</t>
  </si>
  <si>
    <t>Unidad de Actas, Archivo y Microfilmación</t>
  </si>
  <si>
    <t>Secretaría General
Oficina Asesora de Sistemas
Red de Datos UDNET
Oficina Asesora de Jurídica
Oficina Asesora de Planeación y Control
Oficina Asesora de Control Interno</t>
  </si>
  <si>
    <t xml:space="preserve"> Sistema de Gestión de Documentos Electrónicos de Archivos SGDEA implementado</t>
  </si>
  <si>
    <t>Secretaría General
Unidad de Actas, Archivo y Microfilmación</t>
  </si>
  <si>
    <t>Documentos con fines archivísticos digitalizados = (Documentos digitalizados/Documentos con fines archivísticos seleccionados para digitalizar)*100</t>
  </si>
  <si>
    <t>Secretaría General
Oficina Asesora de Tecnologías e Información
Red de Datos UDNET
Oficina Asesora de Jurídica
Oficina Asesora de Planeación
Oficina Asesora de Control Interno</t>
  </si>
  <si>
    <t>Documentos con fines archivísticos digitalizado</t>
  </si>
  <si>
    <t>Meta 37
Meta 42</t>
  </si>
  <si>
    <t xml:space="preserve">Avanzar en el proceso de virtualización de los Trámites y OPA´s de la Universidad inscritos en la plataforma SUIT a través del uso de TIC. </t>
  </si>
  <si>
    <t>(Trámites y OPA's  virtualizados/Trámites y OPA's inscritos)*100</t>
  </si>
  <si>
    <t>Oficina Asesora de Planeación 
Oficina Asesora de Tecnologías e Información</t>
  </si>
  <si>
    <t>Rectoría
Comité de transformación Digital
Unidad de Quejas, Reclamos y Atención al Ciudadano
Unidades responsables de los trámites y OPA</t>
  </si>
  <si>
    <t>Programa de Gobierno
Observaciones CNA (14)</t>
  </si>
  <si>
    <t>Meta 27
Meta 28</t>
  </si>
  <si>
    <t>6. Infraestructura Física</t>
  </si>
  <si>
    <t>6.1</t>
  </si>
  <si>
    <t>Ejecución del  Plan Maestro de Espacios Educativos para la Universidad Distrital Francisco José de Caldas que permita caracterizar necesidades de mantenimiento, adquisición, construcción y adecuación de los espacios existentes y las nuevas necesidades de formación.</t>
  </si>
  <si>
    <t>Consolidar y gestionar la aprobación del Plan Maestro de Espacios Educativos, PMEE.</t>
  </si>
  <si>
    <t>Nivel de avance en la construcción y aprobación del PMEE (a partir de la hoja de ruta)</t>
  </si>
  <si>
    <t xml:space="preserve">Rectoría 
Oficina Asesora de Planeación </t>
  </si>
  <si>
    <t>Se consideran como etapas para el reporte del indicador:
1. Construcción o formulación del Plan Maestro de Espacios Educativos 
2. Presentación y aval de las Comisiones permanentes del CSU
3. Aprobación por parte del CSU y expedición del acto administrativo</t>
  </si>
  <si>
    <t xml:space="preserve">Liderar la formulación del Plan Maestro de Espacios Educativos y promover su presentación antes las instancias correspondientes. </t>
  </si>
  <si>
    <t xml:space="preserve">Avance en la formulación y presentación del Plan Maestro de Espacios Educativos teniendo en cuenta la hoja de ruta = (acciones ejecutadas/ acciones establecidas)*100   </t>
  </si>
  <si>
    <t>Nivel de avance en la construcción y aprobación del PME</t>
  </si>
  <si>
    <t xml:space="preserve">Formular los Planes Maestros de Espacios Educativos de las Facultades, Biblioteca y Laboratorios. </t>
  </si>
  <si>
    <t>que planes maestros se deben formular</t>
  </si>
  <si>
    <t>Planes formulados</t>
  </si>
  <si>
    <t xml:space="preserve">Programa de Gobierno
</t>
  </si>
  <si>
    <t>Meta 2
Meta 3
Meta 4
Meta 27</t>
  </si>
  <si>
    <t>6.2</t>
  </si>
  <si>
    <t xml:space="preserve">Ubicación estratégica de nuevas sedes de la Universidad que permitan ampliar cobertura, ampliar la oferta de pregrados, posgrados, investigación y extensión en las diferentes localidades de la ciudad. </t>
  </si>
  <si>
    <t xml:space="preserve">Identificar y gestionar alternativas de localización de sedes de la Universidad en el mediano plazo y priorizar aquellas con mayor viabilidad. </t>
  </si>
  <si>
    <t>Predios incorporados en la planta física de la Universidad  = ∑ Predios incorporados en la planta física de la Universidad en las localidades de la Ciudad</t>
  </si>
  <si>
    <t>Rectoría
Oficina de Infraestructura</t>
  </si>
  <si>
    <t>Oficina Asesora Jurídica
Decanaturas de Facultad</t>
  </si>
  <si>
    <t>La meta es 2 por SAE se incorporaron 4 predios a la U en 2023. Este avance ya debería estar en 100%</t>
  </si>
  <si>
    <t xml:space="preserve">Elaborar los estudios y diseños para las nuevas sedes de la Universidad en los predios incorporados. </t>
  </si>
  <si>
    <t xml:space="preserve">Sedes con estudios y diseños elaborados = ∑ Sedes con estudios y diseños elaborados </t>
  </si>
  <si>
    <t>Decanaturas de Facultad
Oficina Asesora de Planeación</t>
  </si>
  <si>
    <t>Estudios y diseños elaborados para el nuevo edificio de Ingeniería y la nueva sede de artes ASAB. Meta 2. Revisar el avance no coincide &lt;se debe incluir en el plan de Bienestar Universitario&gt;</t>
  </si>
  <si>
    <t>Sedes con estudios y diseños elaborados = ∑ Sedes con estudios y diseños elaborados  (1)</t>
  </si>
  <si>
    <t>Estudios y diseños de Nueva sede de la Facultad de Artes</t>
  </si>
  <si>
    <t xml:space="preserve">Gestionar recursos para la construcción de nuevas sedes. </t>
  </si>
  <si>
    <t>Proyectos de construcción de nuevas sedes con financiación aprobada =   ∑ Proyectos de construcción de nuevas sedes con financiación aprobada</t>
  </si>
  <si>
    <t>Proyectos de construcción de nuevas sedes con financiación aprobada</t>
  </si>
  <si>
    <t>6.3</t>
  </si>
  <si>
    <t xml:space="preserve">Consolidación de las sedes existentes de la Universidad que permitan ampliar cobertura, ampliar la oferta de pregrados, posgrados, investigación y extensión en las diferentes localidades de la ciudad. </t>
  </si>
  <si>
    <t>Adelantar los procesos jurídicos pertinentes para viabilizar el desarrollo de los proyectos de Aduanilla de Paiba fase II y Macarena B.</t>
  </si>
  <si>
    <t xml:space="preserve">Procesos jurídicos resueltos = ∑ procesos jurídicos resueltos </t>
  </si>
  <si>
    <t>Oficina Asesora Jurídica</t>
  </si>
  <si>
    <t>Rectoría
Oficina Asesora de Planeación
Oficina de Infraestructura</t>
  </si>
  <si>
    <t>revisar</t>
  </si>
  <si>
    <t>Meta 27</t>
  </si>
  <si>
    <t>6.4</t>
  </si>
  <si>
    <t xml:space="preserve">Mantenimiento de la infraestructura física existente de la Universidad para garantizar el debido desarrollo de las funciones misionales y de apoyo de la institución. </t>
  </si>
  <si>
    <t>Identificar  las necesidades y gestionar la ejecución  de mejoramiento y mantenimiento de la infraestructura física en las diferentes sedes de la Universidad</t>
  </si>
  <si>
    <t>Nivel de avance en la ejecución de los proyectos de mejora y mantenimiento de infraestructura = (Proyectos de mejora y mantenimiento de infraestructura ejecutados /Proyectos de mejora y mantenimiento programados)*100</t>
  </si>
  <si>
    <t>Vicerrectoría Administrativa y Financiera</t>
  </si>
  <si>
    <t>Para el indicador se considera los proyectos incluidos en el Plan Anual de adquisiciones y los planes de mantenimiento por sede</t>
  </si>
  <si>
    <t>Informe de seguimiento a los planes</t>
  </si>
  <si>
    <t>Meta 27
Meta 32</t>
  </si>
  <si>
    <t xml:space="preserve">Promover iniciativas de accesibilidad en las diferentes sedes de la Universidad. </t>
  </si>
  <si>
    <t>Nivel de avance de estudios de conveniencia y oportunidad para accesibilidad = (Estudios de Conveniencia y Oportunidad de accesibilidad de la infraestructura física presentados /Necesidades de accesibilidad de la Infraestructura física identificadas )*100</t>
  </si>
  <si>
    <t>Informe de iniciativas presentadas y gestionadas</t>
  </si>
  <si>
    <t>Meta 25
Meta 27</t>
  </si>
  <si>
    <t>6.5</t>
  </si>
  <si>
    <t>Apropiación y ejecución de los Recursos del Sistema General de Regalías para el desarrollo del Proyecto del Edificio de Ingeniería.</t>
  </si>
  <si>
    <t>Hacer seguimiento al desarrollo del Proyecto del Edificio de la Facultad de Ingeniería.</t>
  </si>
  <si>
    <t>Avance en la ejecución del proyecto de la Facultad de Ingeniería =(etapas desarrolladas/etapas establecidas)*100</t>
  </si>
  <si>
    <t xml:space="preserve">Rectoría
Decanatura Facultad de Ingeniería </t>
  </si>
  <si>
    <t>cuales son las etapas</t>
  </si>
  <si>
    <t>Informe de GesProy</t>
  </si>
  <si>
    <t>Programa de Gobierno
Observaciones CNA (3, 8)</t>
  </si>
  <si>
    <t>Meta 8
Meta 9
Meta 10
Meta 11</t>
  </si>
  <si>
    <t>7. Interinstitucionalización e Internacionalización</t>
  </si>
  <si>
    <t>7.1</t>
  </si>
  <si>
    <t>Facilitar la inmersión y participación activa de la institución en la sociedad del conocimiento en el ámbito local, nacional e internacional.</t>
  </si>
  <si>
    <t>Crear y gestionar la aprobación de la política de Interinstitucionalización e internacionalización que incluya los elementos relacionados con: 1. Internacionalización del Currículo, 2. Dobles titulaciones, 3. Plurilingüismo, 4. Cooperación, 5. Internacionalización de la investigación, creación e innovación, 6. Movilidad académica y 7, Gestión integral, como un macroproceso de direccionamiento estratégico, para la formación integral de profesionales, investigadores y creadores.</t>
  </si>
  <si>
    <t>Avance en consolidación y aprobación de la política = (etapas desarrolladas/etapas establecidas)*100</t>
  </si>
  <si>
    <t>Avance en la construcción de la reglamentación de la política = (acciones desarrolladas/acciones establecidas)*100</t>
  </si>
  <si>
    <t xml:space="preserve"> Unidad de Relaciones Internacionales e Interinstitucionales</t>
  </si>
  <si>
    <t>Construir la reglamentación de la  política de Interinstitucionalización e internacionalización</t>
  </si>
  <si>
    <t>Avance en la construcción de la reglamentación de la política</t>
  </si>
  <si>
    <t>Avance en la formulación de Planes de internacionalización de Facultad = (acciones desarrolladas/acciones establecidas)*100</t>
  </si>
  <si>
    <t xml:space="preserve"> Unidad de Relaciones Internacionales e Interinstitucionales
</t>
  </si>
  <si>
    <t>Formular los  Planes de internacionalización</t>
  </si>
  <si>
    <t>Avance en la estructuración e implementación del sistema de información = (acciones ejecutadas/acciones planeadas)*100</t>
  </si>
  <si>
    <r>
      <rPr>
        <b/>
        <sz val="10"/>
        <color theme="1"/>
        <rFont val="Calibri"/>
        <family val="2"/>
      </rPr>
      <t>La meta de este indicador se disminuyo de 100% a 50%</t>
    </r>
    <r>
      <rPr>
        <sz val="10"/>
        <color theme="1"/>
        <rFont val="Calibri"/>
        <family val="2"/>
      </rPr>
      <t xml:space="preserve">
¿Cuáles son las acciones planeadas para poder medir el indicador?</t>
    </r>
  </si>
  <si>
    <t xml:space="preserve">Sistema de información estructurado e implementado </t>
  </si>
  <si>
    <t>Meta 20</t>
  </si>
  <si>
    <t>7.2</t>
  </si>
  <si>
    <t>Posicionamiento institucional de la Universidad Distrital Francisco José de Caldas en los ranking nacionales.</t>
  </si>
  <si>
    <t xml:space="preserve">Mejorar el desempeño institucional en los rankings de educación superior nacionales. </t>
  </si>
  <si>
    <t>US: 15
WM: 22
ScN: 35</t>
  </si>
  <si>
    <t xml:space="preserve">Puesto según Rankings:  
US: Usapiens 
WM: Webometrics 
ScN: Scimago Nacional </t>
  </si>
  <si>
    <t>Oficina de Investigaciones
 Unidad de Relaciones Internacionales e Interinstitucionales</t>
  </si>
  <si>
    <t>7.3</t>
  </si>
  <si>
    <t>Posicionamiento institucional en rankings internacionales.</t>
  </si>
  <si>
    <t xml:space="preserve">Mejorar el posicionamiento en los ranking internacionales QS World University Rankings y Scimago internacional. </t>
  </si>
  <si>
    <t>QS: 200
Scimago internacional: 334</t>
  </si>
  <si>
    <t xml:space="preserve">Puesto según Rankings:  
QS: QS World University Rankings
ScM: Scimago Internacional </t>
  </si>
  <si>
    <t>Puesto según Rankings:  
QS World University Rankings 200
Scimago Internacional: 334</t>
  </si>
  <si>
    <t>Programa de Gobierno
Observaciones CNA (8)</t>
  </si>
  <si>
    <t>Meta 11</t>
  </si>
  <si>
    <t>7.4</t>
  </si>
  <si>
    <t xml:space="preserve">Implementación de  política de plurilingüismo en espacios académicos impartidos en otros idiomas que privilegien lenguas nativas mediante programas de formación para docentes, estudiantes y administrativos, ejecutados por el ILUD, el énfasis en enseñanza del inglés del DIE, la Maestría en Lingüística Aplicada a la Enseñanza del Inglés y la Licenciatura en Educación Básica en Inglés. </t>
  </si>
  <si>
    <t>Diseñar y ejecutar un programa de formación para docentes, estudiantes y administrativos, en el marco el Programa Institucional de Plurilingüismo.</t>
  </si>
  <si>
    <t>Porcentaje de recién graduados con suficiencia en nivel B2 en una segunda lengua extranjera = (Número de estudiantes que obtuvieron el nivel de suficiencia B2 en el MCER / Total de estudiantes que cursaron y aprobaron segunda lengua III)*100</t>
  </si>
  <si>
    <t>Porcentaje de recién graduados con suficiencia en nivel B2 en una segunda lengua extranjera</t>
  </si>
  <si>
    <t>Porcentaje de docentes con suficiencia en nivel B1 en una segunda lengua extranjera = (Número de docentes que demuestren suficiencia B1 en una lengua extranjera/ Total de docentes que han participado en los cursos impartidos en el ILUD )*100</t>
  </si>
  <si>
    <t>Porcentaje de docentes con suficiencia en nivel B1 en una segunda lengua extranjera</t>
  </si>
  <si>
    <t>L1</t>
  </si>
  <si>
    <t>1. Mantener y elevar la acreditación institucional de alta calidad y alcanzar el reconocimiento internacional.</t>
  </si>
  <si>
    <t xml:space="preserve"> - Difusión y apropiación del Proyecto Universitario Institucional.
 - Desarrollar de manera permanente procesos de autoevaluación que se traduzcan en planes de mejoramiento continuo.
 - Elevar el nivel de desempeño de los estudiantes en las pruebas Saber Pro.</t>
  </si>
  <si>
    <t>Documento de Resolución MEN Acreditación Institucional = Documento de Resolución MEN Acreditación Institucional</t>
  </si>
  <si>
    <t>Porcentaje</t>
  </si>
  <si>
    <t>Creciente</t>
  </si>
  <si>
    <t>SI</t>
  </si>
  <si>
    <t>2. Aumentar el 34% en el número de estudiantes de pregrado matriculados.</t>
  </si>
  <si>
    <t xml:space="preserve"> - Consolidación de una oferta académica flexible que articule todas las metodologías de enseñanza, los niveles y los campos de formación, permitiendo el aumento y fortalecimiento de la oferta existente, articulada con la educación básica, media y superior.</t>
  </si>
  <si>
    <t>Número de estudiantes matriculados en pregrado = (M1semPre + M2semPre)/2</t>
  </si>
  <si>
    <t>Número</t>
  </si>
  <si>
    <t>L2</t>
  </si>
  <si>
    <t>15. Evaluar, revisar y reformular la oferta curricular de pregrado y posgrado de cada facultad, en el marco de los procesos de autoevaluación continua y los proyectos educativos de las facultades.</t>
  </si>
  <si>
    <t xml:space="preserve"> - Definición de lineamientos curriculares institucionales con enfoque crítico-transformador que fomenten el dialogo de saberes y conocimientos, la integración curricular, la pertinencia social, la flexibilidad, la interdisciplinariedad, la investigación curricular, la innovación y el uso de metodologías pertinentes a los diversos contextos.
 - Estructuración de metodologías y estrategias de enseñanza - aprendizaje que favorezcan la construcción y resolución de situaciones problemáticas.
 - Construcción e implementación de una reforma curricular participativa, integral y flexible que fomente la integración de las funciones universitarias y los campos, articule los niveles de formación y promueva la internacionalización de los planes de estudios.</t>
  </si>
  <si>
    <t>Número de proyectos curriculares evaluados y actualizados = ∑ Programas evaluados curricularmente</t>
  </si>
  <si>
    <t xml:space="preserve"> -</t>
  </si>
  <si>
    <t>N/A</t>
  </si>
  <si>
    <t>L4</t>
  </si>
  <si>
    <t>31. Aumentar el número de docentes de planta en un 45% y disminuir la vinculación especial en un 10%.</t>
  </si>
  <si>
    <t xml:space="preserve"> - Implementar estrategias orientadas a incentivar los ascensos en el escalafón de los docentes de carrera y docentes especiales.</t>
  </si>
  <si>
    <t>Número de docentes de planta nombrados = ∑ Docentes nombrados de planta</t>
  </si>
  <si>
    <t>3. Aumentar el 65% de estudiantes matriculados en posgrado.</t>
  </si>
  <si>
    <t>Número de estudiantes matriculados en posgrado = (M1semPos + M2semPos)/2</t>
  </si>
  <si>
    <t>4. Aumentar en 28% el número de programas en todos los niveles y modalidades.</t>
  </si>
  <si>
    <t xml:space="preserve"> - Consolidación y aumento de una oferta académica flexible que articule los diferentes niveles de formación desde el nivel básico hasta el superior.</t>
  </si>
  <si>
    <t>Total de programas con registro calificado vigente = Σ Programas con registro calificado</t>
  </si>
  <si>
    <t>Decreciente</t>
  </si>
  <si>
    <t>Lineamiento Estratégico 1</t>
  </si>
  <si>
    <t>L</t>
  </si>
  <si>
    <t>Meta estratégica</t>
  </si>
  <si>
    <t>Estrategias asociadas</t>
  </si>
  <si>
    <t xml:space="preserve">Indicador </t>
  </si>
  <si>
    <t>Unidad del Indicador</t>
  </si>
  <si>
    <t>Línea base 2017</t>
  </si>
  <si>
    <t>Meta año 2030</t>
  </si>
  <si>
    <t>Reporte 2018</t>
  </si>
  <si>
    <t>Observación</t>
  </si>
  <si>
    <t>Reporte 2019</t>
  </si>
  <si>
    <t>Reporte 2020</t>
  </si>
  <si>
    <t>Reporte 2021</t>
  </si>
  <si>
    <t>Reporte acumulado 2023</t>
  </si>
  <si>
    <t>Avance de la meta</t>
  </si>
  <si>
    <t>Brecha</t>
  </si>
  <si>
    <t>Observación del reporte</t>
  </si>
  <si>
    <t>Reporte 2023</t>
  </si>
  <si>
    <t>Reporte 2024</t>
  </si>
  <si>
    <t>Reporte 2025</t>
  </si>
  <si>
    <t xml:space="preserve">Unidades responsables </t>
  </si>
  <si>
    <t>Lineamiento Estratégico</t>
  </si>
  <si>
    <t>Tendencia del indicador</t>
  </si>
  <si>
    <t xml:space="preserve">El Ministerio de Educación Nacional otorgó a través de la Resolución N° 23096 del 15 de diciembre de 2016, la Acreditación de Alta Calidad Institucional a la Universidad Distrital, por una vigencia de 4 años. Durante esta vigencia, la Universidad inició el trabajo orientado a la consolidación de información, construcción y radicación del informe con fines de reacreditación.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</si>
  <si>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t xml:space="preserve">El Ministerio de Educación Nacional otorgó a través de la Resolución N° 23096 del 15 de diciembre de 2016, la Acreditación de Alta Calidad Institucional a la Universidad Distrital, por una vigencia de 4 años. Durante esta vigencia, la Universidad trabajó  en la consolidación de información, construcción y radicación del informe con fines de reacreditación. Fruto de ese proceso, en diciembre de se radicó el informe ante el Consejo Nacional de Acreditación, CNA.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</si>
  <si>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t xml:space="preserve">El Ministerio de Educación Nacional otorgó a través de la Resolución N° 23096 del 15 de diciembre de 2016, la Acreditación de Alta Calidad Institucional a la Universidad Distrital, por una vigencia de 4 años. Durante esta vigencia, la Universidad atendió las observaciones establecidas en el informe de pares académicos del CNA; abordando así las etapas del proceso de reacreditación. Es importante precisar que, el artículo 62  del Acuerdo N°002 de julio 1 de 2020 del MEN establece que el vencimiento del reconocimiento se encuentra vigente hasta tanto se le haya dado una respuesta definitiva a la Universidad sobre el proceso de renovación de la Acreditación.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</si>
  <si>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t xml:space="preserve">Fruto del proceso surtido por la Institución en vigencias anteriores, el Ministerio de Educación Nacional a través de la Resolución 023653 del 10 de diciembre de 2021, renovó la Acreditación de Alta Calidad de la Universidad por un término de ocho años.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</si>
  <si>
    <r>
      <t xml:space="preserve">Teniendo en cuenta que el Ministerio de Educación Nacional a través de la Resolución 023653 del 10 de diciembre de 2021, renovó la Acreditación de Alta Calidad de la Universidad por un término de ocho años y que en la vigencia 2022 se formuló el Plan de Mejoramiento Institucional 2022-2029, aprobado a través de la Resolución 015 de 2022 del Consejo Superior Universitario, durante la vigencia se adelantaron acciones para la avanzar en la implementación y cumplimiento de las metas establecidas en este, lo cual se puede ampliar en la sección </t>
    </r>
    <r>
      <rPr>
        <sz val="11"/>
        <color rgb="FFFF0000"/>
        <rFont val="Aptos Narrow"/>
        <family val="2"/>
        <scheme val="minor"/>
      </rPr>
      <t>XXX</t>
    </r>
    <r>
      <rPr>
        <sz val="11"/>
        <color theme="1"/>
        <rFont val="Aptos Narrow"/>
        <family val="2"/>
        <scheme val="minor"/>
      </rPr>
      <t xml:space="preserve">.
Nota: Dentro del documento del PED, se establece como indicador la Resolución de Acreditación de Alta Calidad Institucional vigente. En ese sentido, con el propósito de contar con un indicador cuantitativo se reporta en 100%, las vigencias en las  que la Universidad cuenta con la acreditación vigente. </t>
    </r>
  </si>
  <si>
    <t>Rectoría, Vicerrectoría Académica, Coordinación Institucional de Currículo y Calidad</t>
  </si>
  <si>
    <t>Lineamiento Estratégico 1. Formar ciudadanos, profesionales, investigadores, creadores e innovadores, íntegros con pensamiento crítico y cultura democrática, en contextos diferenciados inter y multiculturales para la transformación de la sociedad.</t>
  </si>
  <si>
    <t>Para el periodo 2018-1 la Universidad alcanzó una población estudiantil de 26.913 estudiantes en programas de pregrado, mientras que en el periodo 2018-3 registró una población de 25.458 de estudiantes. Así, el número de estudiantes promedio de la vigencia es 26.186.</t>
  </si>
  <si>
    <t>Para el periodo 2019-1 la Universidad alcanzó una población estudiantil de 25.092 estudiantes en programas de pregrado, mientras que en el periodo 2019-3 registró una población de 25.539 estudiantes. De esta manera, el número de estudiantes promedio de la vigencia es 25.316.</t>
  </si>
  <si>
    <t>Para el periodo 2020-1 la Universidad alcanzó una población estudiantil de 25.188 estudiantes en programas de pregrado, mientras que en el periodo 2020-3 registró una población de 26.797 de estudiantes. Así, el número de estudiantes promedio de la vigencia es 25.993.</t>
  </si>
  <si>
    <t>Para el periodo 2021-1 la Universidad alcanzó una población estudiantil de 28.041 estudiantes en programas de pregrado, mientras que en el periodo 2021-3 registró una población de 27.543 estudiantes. De esta manera, el número de estudiantes promedio de la vigencia es 27.792.</t>
  </si>
  <si>
    <r>
      <rPr>
        <sz val="11"/>
        <color rgb="FFFF0000"/>
        <rFont val="Aptos Narrow"/>
        <family val="2"/>
        <scheme val="minor"/>
      </rPr>
      <t xml:space="preserve">Andrés debe reportar la información. </t>
    </r>
    <r>
      <rPr>
        <sz val="11"/>
        <rFont val="Aptos Narrow"/>
        <family val="2"/>
        <scheme val="minor"/>
      </rPr>
      <t xml:space="preserve">
Para el periodo 2023-1 la Universidad alcanzó una población estudiantil de 26.941 estudiantes en programas de pregrado, mientras que en el periodo 2023-3 registró una población de 26.727 estudiantes. Así, el número de estudiantes promedio de la vigencia es </t>
    </r>
    <r>
      <rPr>
        <b/>
        <sz val="11"/>
        <rFont val="Aptos Narrow"/>
        <family val="2"/>
        <scheme val="minor"/>
      </rPr>
      <t>26.834.</t>
    </r>
    <r>
      <rPr>
        <sz val="11"/>
        <rFont val="Aptos Narrow"/>
        <family val="2"/>
        <scheme val="minor"/>
      </rPr>
      <t xml:space="preserve">
- Facultad de Artes ASAB: 1.669 | 1.720
- Facultad de Ciencias Matemáticas y Naturales: 1.044 | 1.050
- Facultad de Ciencias y Educación: 7.116 | 7.054
- Facultad de Ingeniería: 5.348 | 5.247
- Facultad de Medio Ambiente y Recursos Naturales: 5.012 | 4.919
- Facultad Tecnológica: 6.752 | 6.737
Ampliado en la sección </t>
    </r>
    <r>
      <rPr>
        <sz val="11"/>
        <color rgb="FFFF0000"/>
        <rFont val="Aptos Narrow"/>
        <family val="2"/>
        <scheme val="minor"/>
      </rPr>
      <t>xx</t>
    </r>
    <r>
      <rPr>
        <sz val="11"/>
        <rFont val="Aptos Narrow"/>
        <family val="2"/>
        <scheme val="minor"/>
      </rPr>
      <t xml:space="preserve">. </t>
    </r>
  </si>
  <si>
    <t>Vicerrectoría Académica, Decanaturas de Facultad</t>
  </si>
  <si>
    <t>Para el periodo 2018-1 la Universidad alcanzó una población estudiantil de 3.384 estudiantes en programas de posgrado, mientras que en el periodo 2018-3 registró una población de 3.631 de estudiantes. Así, el número de estudiantes promedio de la vigencia es 3.508</t>
  </si>
  <si>
    <t>Para el periodo 2019-1 la Universidad alcanzó una población estudiantil de 3.688 estudiantes en programas de posgrado, mientras que en el periodo 2019-3 registró una población de 3.796 estudiantes. De esta manera, el número de estudiantes promedio de la vigencia es 3.742.</t>
  </si>
  <si>
    <t>Para el periodo 2020-1 la Universidad alcanzó una población estudiantil de 3.588 estudiantes en programas de posgrado, mientras que en el periodo 2020-3 registró una población de 3.669 de estudiantes. Así, el número de estudiantes promedio de la vigencia es 3.629.</t>
  </si>
  <si>
    <t>Para el periodo 2021-1 la Universidad alcanzó una población estudiantil de 4.010 estudiantes en programas de posgrado, mientras que en el periodo 2021-3 registró una población de 3.145 estudiantes. De esta manera, el número de estudiantes promedio de la vigencia es 3.578.</t>
  </si>
  <si>
    <t xml:space="preserve">Andrés debe reportar la información. </t>
  </si>
  <si>
    <t>Durante la vigencia la Universidad obtuvo 6 Registros Calificados para programas nuevos: 
- Física: Resolución N°016776 de 2019
- Química: Resolución N°016777 de 2019
- Biología: Resolución N°016778 de 2019
- Especialización en Gerencia de la Construcción: Resolución N° 14830 de 2019
- Especialización en Interventoría de Obras de Construcción:  Resolución 15960 de 2019
- Doctorado en Estudios Artísticos: Resolución N° 0430 de 2019</t>
  </si>
  <si>
    <t xml:space="preserve">Durante la vigencia la Universidad obtuvo 2 Registros Calificados para programas nuevos: 
- Maestría en Educación y Gestión Ambiental: Resolución N° 009824 de 2020
- Maestría en Desarrollo Humano y Educación Socioafectiva: Resolución 09825 de 2020
</t>
  </si>
  <si>
    <t xml:space="preserve">Durante la vigencia la Universidad obtuvo 3 Registros Calificados para programas nuevos: 
- Maestría en Infraestructura Vial: Resolución N°013996 de 2021
- Maestría en Gerencia Integral de Proyectos: Resolución N°013998 de 2021
- Maestría en Gestión y Seguridad de la Información (modalidad virtual): Resolución 018323 de 2021
</t>
  </si>
  <si>
    <r>
      <t xml:space="preserve">Durante la vigencia, la Universidad obtuvo dos (2) registros calificados nuevos para los programas de Doctorado en Ambiente e Ingeniería Sustentable  y la Especialización en Educación en Tecnología (modalidad virtual). Así, al cierre de 2023 la Institución cuenta con </t>
    </r>
    <r>
      <rPr>
        <b/>
        <sz val="11"/>
        <color theme="1"/>
        <rFont val="Aptos Narrow"/>
        <family val="2"/>
        <scheme val="minor"/>
      </rPr>
      <t>93 programas</t>
    </r>
    <r>
      <rPr>
        <sz val="11"/>
        <color theme="1"/>
        <rFont val="Aptos Narrow"/>
        <family val="2"/>
        <scheme val="minor"/>
      </rPr>
      <t xml:space="preserve">, distribuidos según nivel de formación así: 
Pregrado: Tecnologías: 9 | Profesionales: 37
Posgrado: Especializaciones: 21 | Maestrías: 21 |Doctorados: 5
Detallado en la sección </t>
    </r>
    <r>
      <rPr>
        <sz val="11"/>
        <color rgb="FFFF0000"/>
        <rFont val="Aptos Narrow"/>
        <family val="2"/>
        <scheme val="minor"/>
      </rPr>
      <t>XX</t>
    </r>
    <r>
      <rPr>
        <sz val="11"/>
        <color theme="1"/>
        <rFont val="Aptos Narrow"/>
        <family val="2"/>
        <scheme val="minor"/>
      </rPr>
      <t xml:space="preserve">. </t>
    </r>
  </si>
  <si>
    <t>Decanaturas de Facultad, Comité Institucional de Currículo y Calidad</t>
  </si>
  <si>
    <t>5. Lograr homologación y transferencia del 100% de la oferta académica de la Universidad entre sus diferentes niveles de formación.</t>
  </si>
  <si>
    <t>Porcentaje de programas que posean algún grado de homologación con otros programas internos o de otras Universidades nacionales o del exterior = (Programas con algún nivel de homologación/Total de programas)*100</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</si>
  <si>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2018 corresponde a [(77 programas)/(80 programas)*100]= 96,5%.</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</si>
  <si>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2019 corresponde a [(82 programas)/(86 programas)*100]= 95,3%.</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</si>
  <si>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2020 corresponde a [(84 programas)/(88 programas)*100]= 95,4%.</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</si>
  <si>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2021 corresponde a [(87 programas)/(91 programas)*100]= 95,6%.</t>
  </si>
  <si>
    <t>De acuerdo con la normatividad interna vigente relacionada, todos los programas de pregrado, en el nivel tecnológico y profesional, y los posgrados en el nivel de especialización y maestrías desarrollan procesos de homologación. El reporte del indicador asociado a la Meta Estratégica para la vigencia 2023 corresponde a [(88 programas)/(93 programas)*100]= 94,6%.</t>
  </si>
  <si>
    <t>6. Lograr que los proyectos de extensión respondan a la interacción entre las problemáticas del entorno y los procesos de investigación, y que sus resultados vinculen e impacten comunidades de la ciudad y la región.</t>
  </si>
  <si>
    <t xml:space="preserve"> - Promoción del intercambio, la circulación y el diálogo de conocimientos y saberes, a través de encuentros multidisciplinarios de conocimiento.
 - Gestión de proyectos que promuevan la investigación y la proyección social como instrumentos de articulación de la universidad con la sociedad.</t>
  </si>
  <si>
    <t>Porcentaje de Proyectos de Extensión que responden a problemáticas de las comunidades = (PePs/Pe)∗100</t>
  </si>
  <si>
    <t>Durante la vigencia, se suscribieron 69 Proyectos de Extensión por parte del IDEXUD en colaboración con las Unidades de Extensión de las diferentes Facultades, de estos 25 son PePs (Proyectos de extensión que impactan a las comunidades - proyección social).  
De acuerdo con lo anterior, el reporte para la vigencia 2018 corresponde a [(25 PePs)/(69 proyectos de extensión)]*100 = 36,2% de Proyectos de Extensión responden a  problemáticas de las comunidades.</t>
  </si>
  <si>
    <t>Durante la vigencia, se suscribieron 132 Proyectos de Extensión por parte del IDEXUD en colaboración con las Unidades de Extensión de las diferentes Facultades, de los cuales 32 son PePs (Proyectos de extensión que impactan a las comunidades - proyección social).  
De acuerdo con lo anterior, el reporte para la vigencia 2018 corresponde a [(32 PePs)/(132 proyectos de extensión)]*100 = 24,24% de Proyectos de Extensión responden a  problemáticas de las comunidades.</t>
  </si>
  <si>
    <t>Durante la vigencia, se suscribieron un total de 55 Proyectos de Extensión por parte del IDEXUD en colaboración con las Unidades de Extensión de las diferentes Facultades, 32 proyectos se desarrollaron con el propósito de proyectar y apropiar socialmente el conocimiento producido y construido al interior de la Universidad, de estos 18 son PePs (Proyectos de extensión que impactan a las comunidades - proyección social), en la cual no se genera una retribución económica por parte del beneficiario final, por el servicio prestado. 
De acuerdo con lo anterior, el reporte para la vigencia 2020 corresponde a [(18 PePs)/(32 proyectos de extensión)]*100 = 32,73% de Proyectos de Extensión responden a  problemáticas de las comunidades.</t>
  </si>
  <si>
    <t>Durante la vigencia, se suscribieron un total de 84 Proyectos de Extensión por parte del IDEXUD en colaboración con las Unidades de Extensión de las diferentes Facultades, de los cuales 42 son PePs (Proyectos de extensión que impactan a las comunidades - proyección social) a través de programas de educación para el trabajo y desarrollo humano en modalidad de educación no formal y continua. 
De acuerdo con lo anterior, el reporte para la vigencia 2021 corresponde a [(42 PePs)/(84 proyectos de extensión)]*100 = 50,0% de Proyectos de Extensión responden a  problemáticas de las comunidades.</t>
  </si>
  <si>
    <r>
      <rPr>
        <sz val="11"/>
        <color rgb="FFFF0000"/>
        <rFont val="Aptos Narrow"/>
        <family val="2"/>
        <scheme val="minor"/>
      </rPr>
      <t xml:space="preserve">Andrés debe reportar la información. Tomar como referencia el reporte de la vigencia anterior: </t>
    </r>
    <r>
      <rPr>
        <sz val="11"/>
        <color theme="1"/>
        <rFont val="Aptos Narrow"/>
        <family val="2"/>
        <scheme val="minor"/>
      </rPr>
      <t xml:space="preserve">
Durante la vigencia, se suscribieron un total de 67 Proyectos de Extensión por parte del IDEXUD en colaboración con las Unidades de Extensión de las diferentes Facultades, de los cuales 38 son PePs (Proyectos de extensión que impactan a las comunidades - proyección social) a través de programas de educación para el trabajo y desarrollo humano en modalidad de educación no formal y continua. 
De acuerdo con lo anterior, el reporte para la vigencia 2022 corresponde a [(38 PePs)/(67 proyectos de extensión)]*100 = 56,71% de Proyectos de Extensión responden a  problemáticas de las comunidades.</t>
    </r>
  </si>
  <si>
    <t>IDEXUD, Decanaturas de Facultad, CIDC</t>
  </si>
  <si>
    <t>7. Aumentar la oferta en 10 programas de formación para el trabajo y desarrollo del talento humano en correspondencia con las necesidades de los sectores productivos y de servicios de la ciudad región.</t>
  </si>
  <si>
    <t xml:space="preserve"> - Promoción de encuentros y articulación con el sector productivo a fin de responder a sus demandas y generar sinergia en la difusión y apropiación del conocimiento.</t>
  </si>
  <si>
    <t>Total  de programas de formación para el trabajo y desarrollo del talento humano creados = ∑ Programas de formación</t>
  </si>
  <si>
    <r>
      <t xml:space="preserve">Respecto a lo planteado en la Meta Estratégica, la Oficina de Extensión desarrolla actividades de Educación para el Trabajo y Desarrollo Humano (EDTH), a saber: cursos, talleres, diplomados y demás actividades de formación y capacitación. En ese sentido, la Educación para el Trabajo y el Desarrollo Humano, se rige por las Leyes 115 de 1994, 1064 de 2006, y por el Decreto 1075 de 2015 (Decreto Único Reglamentario del Sector Educación – DURSE).
De acuerdo con el artículo 36 de la Ley 115 de 1994, la ETDH es la </t>
    </r>
    <r>
      <rPr>
        <i/>
        <sz val="11"/>
        <color theme="1"/>
        <rFont val="Aptos Narrow"/>
        <family val="2"/>
        <scheme val="minor"/>
      </rPr>
      <t>"que se ofrece con el objeto de complementar, actualizar, suplir conocimientos y formar en aspectos académicos o laborales sin sujeción al sistema de niveles y grados"</t>
    </r>
    <r>
      <rPr>
        <sz val="11"/>
        <color theme="1"/>
        <rFont val="Aptos Narrow"/>
        <family val="2"/>
        <scheme val="minor"/>
      </rPr>
      <t xml:space="preserve"> propios de la educación formal.
De acuerdo con lo anteriormente planteado, la normatividad del sector educación imposibilita el cumplimiento de la meta en cuestión, así, la meta debe ser ajustada. </t>
    </r>
  </si>
  <si>
    <t>IDEXUD, Unidades de Extensión de Facultad</t>
  </si>
  <si>
    <t>8. Lograr que 20% de la oferta académica de pregrado y posgrado permita la doble titulación o cotitulación.</t>
  </si>
  <si>
    <t xml:space="preserve"> - Gestión y consolidación de relaciones nacionales e internacionales para fortalecer el intercambio académico, investigativo, de creación e innovación.
 - Establecer y desarrollar un modelo de homologación y equivalencias entre los diferentes programas y las normas que lo reglamenten.</t>
  </si>
  <si>
    <t>Porcentaje de proyectos curriculares con acuerdos de cotitulación y/o doble titulación. = [(Programas con acuerdos de cotitulación o doble titulación)/(Total de programas)]∗100</t>
  </si>
  <si>
    <t xml:space="preserve">Al cierre de la vigencia, sólo un programa cuenta con acuerdos de cotitulación y/o doble titulación; el Doctorado Interinstitucional de Educación – DIE, adscrito a la Facultad de Ciencias y Educación, tiene acuerdo de cotitulación con la Universidad Pedagógica de Colombia y la Universidad del Valle. 
De acuerdo con lo anterior, el reporte para la vigencia 2018 establece que el 1,25% de los programas ofertados por la Institución poseen acuerdos de cotitulación y/o doble titulación. </t>
  </si>
  <si>
    <t xml:space="preserve">Al cierre de la vigencia, sólo un programa cuenta con acuerdos de cotitulación y/o doble titulación; el Doctorado Interinstitucional de Educación – DIE, adscrito a la Facultad de Ciencias y Educación, con acuerdo de cotitulación con la Universidad Pedagógica de Colombia y la Universidad del Valle. 
De acuerdo con lo anterior, el reporte para la vigencia 2019 establece que apenas el 1,16% de los programas ofertados por la Institución poseen acuerdos de cotitulación y/o doble titulación. </t>
  </si>
  <si>
    <t xml:space="preserve">Al cierre de la vigencia, dos programas cuentan con acuerdos de cotitulación y/o doble titulación: 
- El Doctorado Interinstitucional de Educación – DIE, adscrito a la Facultad de Ciencias y Educación, con acuerdo de cotitulación con la Universidad Pedagógica de Colombia y la Universidad del Valle. 
- El Doctorado en Estudios Artísticos - DEA, adscrito a la Facultad de Artes ASAB, el cual logró un acuerdo con la Universidad de Toulouse para la cotitulación de sus estudiantes doctorantes.
De acuerdo con lo anterior, el reporte para la vigencia 2020 establece que el 2,27% de los programas ofertados por la Institución poseen acuerdos de cotitulación y/o doble titulación. </t>
  </si>
  <si>
    <t xml:space="preserve">Al cierre de la vigencia, dos programas cuentan con acuerdos de cotitulación y/o doble titulación: 
- El Doctorado Interinstitucional de Educación – DIE, adscrito a la Facultad de Ciencias y Educación, con acuerdo de cotitulación con la Universidad Pedagógica de Colombia y la Universidad del Valle. 
- El Doctorado en Estudios Artísticos - DEA, adscrito a la Facultad de Artes ASAB, el cual logró un acuerdo con la Universidad de Toulouse para la cotitulación de sus estudiantes doctorantes.
De acuerdo con lo anterior, el reporte para la vigencia 2021 establece que el 2,20% de los programas ofertados por la Institución poseen acuerdos de cotitulación y/o doble titulación. </t>
  </si>
  <si>
    <r>
      <t xml:space="preserve">Al cierre de la vigencia, dos programas cuentan con acuerdos de cotitulación y/o doble titulación: 
- El Doctorado Interinstitucional de Educación – DIE, adscrito a la Facultad de Ciencias y Educación, con acuerdo de cotitulación con la Universidad Pedagógica de Colombia y la Universidad del Valle. 
- El Doctorado en Estudios Artísticos - DEA, adscrito a la Facultad de Artes ASAB, el cual logró un acuerdo con la Universidad de Toulouse para la cotitulación de sus estudiantes doctorantes.
De acuerdo con lo anterior, el reporte para la vigencia 2023 establece que el 2,15% de los programas ofertados por la Institución poseen acuerdos de cotitulación y/o doble titulación. No obstante, durante la vigencia se adelantaron acciones en pro de avanzar en el cumplimiento de la meta, las cuales se describen en la sección </t>
    </r>
    <r>
      <rPr>
        <sz val="11"/>
        <color rgb="FFFF0000"/>
        <rFont val="Aptos Narrow"/>
        <family val="2"/>
        <scheme val="minor"/>
      </rPr>
      <t>XX</t>
    </r>
    <r>
      <rPr>
        <sz val="11"/>
        <color theme="1"/>
        <rFont val="Aptos Narrow"/>
        <family val="2"/>
        <scheme val="minor"/>
      </rPr>
      <t xml:space="preserve">. </t>
    </r>
  </si>
  <si>
    <t>9. Aumentar el índice de movilidad internacional anual mínimo al 1,3% de la población estudiantil.</t>
  </si>
  <si>
    <t xml:space="preserve"> - Establecer y desarrollar una política institucional de apropiación de la segunda lengua como parte activa de la gestión curricular, y condición para la titulación y la evaluación.</t>
  </si>
  <si>
    <t>Porcentaje de estudiantes en procesos de movilidad Internacional = (Estudiantes que participaron en procesos de movilidad internacional/Total de estudiantes de pregrado)∗100</t>
  </si>
  <si>
    <t>Para la vigencia, el Centro de Relaciones Interinstitucionales - CERI reportó que 131 estudiantes participaron en procesos de movilidad académica internacional; 54 durante el periodo 2018-1 y 57 en el periodo 2018-3. 
Así, al contrastarse con el número de estudiantes para la vigencia reportado en la meta 2, la tasa de movilidad estudiantil internacional corresponde a 0,50%.</t>
  </si>
  <si>
    <t>Para la vigencia, el Centro de Relaciones Interinstitucionales - CERI reportó que 171 estudiantes participaron en procesos de movilidad académica internacional; 68 durante el periodo 2019-1 y 106 en el periodo 2019-3. Así, al contrastarse con el número de estudiantes para la vigencia reportado en la meta 2, la tasa de movilidad estudiantil internacional corresponde a 0,69%.</t>
  </si>
  <si>
    <t>La emergencia sanitaria causada por el COVID-19 impactó significativamente los procesos de movilidad estudiantil entrante y saliente, debido a la reducción significativa en el número de plazas ofrecidas por parte de IES a nivel nacional e internacional para desarrollar este proceso y las restricciones para el transporte y acceso a otros países, lo que generó una disminución considerable en el indicador. Sin embargo, se acudió a estrategias como procesos de movilidad en modalidad virtual. En ese contexto, el Centro de Relaciones Interinstitucionales- CERI reporta que durante la vigencia 103 estudiantes participaron en procesos de movilidad estudiantil saliente internacional, de los cuales 66 lo hicieron en modalidad presencial y 37 virtualmente. 
Así, al contrastarse con el número de estudiantes para la vigencia reportado en la meta 2, la tasa de movilidad estudiantil internacional corresponde a 0,69%.</t>
  </si>
  <si>
    <t>Así como en 2020, durante la vigencia 2021 la emergencia sanitaria causada por el COVID-19 impactó significativamente los procesos de movilidad estudiantil saliente, debido a la reducción significativa en el número de plazas ofrecidas por parte de IES a nivel  internacional para desarrollar este proceso y las restricciones para el transporte y acceso a otros países, lo que generó una disminución considerable en el indicador. Sin embargo, se acudió a estrategias como procesos de movilidad en modalidad virtual. En ese contexto, el Centro de Relaciones Interinstitucionales- CERI reporta que 31 estudiantes participaron en procesos de movilidad estudiantil internacional; 12 durante el periodo 2021-1 y 19 en el 2021-3, es importante precisar que tan sólo 5 estudiantes realizaron movilidad de manera presencial. 
Así, al contrastarse con el número de estudiantes para la vigencia reportado en la meta 2, la tasa de movilidad estudiantil internacional corresponde a 0,69%.</t>
  </si>
  <si>
    <r>
      <t xml:space="preserve">Según reporta la Unidad de Relaciones Internacionales e Interinstitucionales, </t>
    </r>
    <r>
      <rPr>
        <b/>
        <sz val="11"/>
        <color theme="1"/>
        <rFont val="Aptos Narrow"/>
        <family val="2"/>
        <scheme val="minor"/>
      </rPr>
      <t>64 estudiantes</t>
    </r>
    <r>
      <rPr>
        <sz val="11"/>
        <color theme="1"/>
        <rFont val="Aptos Narrow"/>
        <family val="2"/>
        <scheme val="minor"/>
      </rPr>
      <t xml:space="preserve"> participaron en procesos de movilidad académica internacional; 35 durante el periodo 2023-1 y 29 en el periodo 2023-3. Entre los destinos escogidos por los estudiantes se encuentran Perú, Chile, Argentina, Brasil, México y España. 
Así, al contrastarse con el número de estudiantes para la vigencia reportado en la meta 2, la tasa de movilidad estudiantil internacional corresponde a 0,24%. 
Detallado en la sección </t>
    </r>
    <r>
      <rPr>
        <sz val="11"/>
        <color rgb="FFFF0000"/>
        <rFont val="Aptos Narrow"/>
        <family val="2"/>
        <scheme val="minor"/>
      </rPr>
      <t>XX</t>
    </r>
    <r>
      <rPr>
        <sz val="11"/>
        <color theme="1"/>
        <rFont val="Aptos Narrow"/>
        <family val="2"/>
        <scheme val="minor"/>
      </rPr>
      <t xml:space="preserve">. </t>
    </r>
  </si>
  <si>
    <t>CERI
Decanaturas de Facultad</t>
  </si>
  <si>
    <t>10. Aumentar el índice de movilidad internacional anual mínimo al 5% de la planta docente.</t>
  </si>
  <si>
    <t xml:space="preserve"> - Promover y consolidar convenios con universidades internacionales e incrementar los intercambios de estudiantes y docentes.</t>
  </si>
  <si>
    <t>Porcentaje de docentes en procesos de movilidad Internacional = (Docentes que participaron en procesos de movilidad internacional/Total docentes de planta)∗100</t>
  </si>
  <si>
    <r>
      <t xml:space="preserve">Según reporta la Unidad de Relaciones Internacionales e Interinstitucionales, durante la vigencia 2023 se apoyaron dos (2) procesos de movilidad docente internacional con destino a Rumania y México. 
Detallado en la sección </t>
    </r>
    <r>
      <rPr>
        <sz val="11"/>
        <color rgb="FFFF0000"/>
        <rFont val="Aptos Narrow"/>
        <family val="2"/>
        <scheme val="minor"/>
      </rPr>
      <t>XX</t>
    </r>
    <r>
      <rPr>
        <sz val="11"/>
        <color theme="1"/>
        <rFont val="Aptos Narrow"/>
        <family val="2"/>
        <scheme val="minor"/>
      </rPr>
      <t xml:space="preserve">. </t>
    </r>
  </si>
  <si>
    <t>CERI
CIDC
Decanaturas de Facultad</t>
  </si>
  <si>
    <t>11. Lograr que el 60% de estudiantes tengan un dominio de una segunda lengua en un nivel equivalente a B2.</t>
  </si>
  <si>
    <t>Porcentaje de estudiantes que tienen un dominio intermedio de una segunda lengua según el MCRE = (Estudiantes B2/Total estudiantes)∗100</t>
  </si>
  <si>
    <t xml:space="preserve">Desde el Instituto de Lenguas de la Universidad - ILUD se ha manifestado la necesidad de revisar y ajustar la meta establecida conforme al trabajo que se viene adelantando con la formulación del Programa de Plurilingüismo. Así mismo, se identificó la  necesidad de ajustar el indicador y la meta asociada al mismo, de tal manera que se pueda establecer una meta realista y alcanzable y un ejercicio de medición adecuado. Dicho esto, se estableció como estrategia para la medición del indicador partir de la información obtenida de las pruebas SaberPro con el fin de determinar el porcentaje de estudiantes que alcanzan el nivel B2, aclarando que por la naturaleza de la prueba de estado sólo se evalúa el idioma inglés, lo cual genera que parte de los estudiantes de la Universidad que se forman en lenguas diferentes (francés, alemán, italiano y portugués), no se incluyan dentro de esta estrategia de medición. 
Así, durante el 2018 2.253 estudiantes presentaron la prueba Saberpro, de los cuales 250 alcanzaron un nivel equivalente a B2, lo cual corresponde al 11,10%.
</t>
  </si>
  <si>
    <t>Desde el Instituto de Lenguas de la Universidad - ILUD se ha manifestado la necesidad de revisar y ajustar la meta establecida conforme al trabajo que se viene adelantando con la formulación del Programa de Plurilingüismo. Así mismo, se identificó la  necesidad de ajustar el indicador y la meta asociada al mismo, de tal manera que se pueda establecer una meta realista y alcanzable y un ejercicio de medición adecuado. Dicho esto, se estableció como estrategia para la medición del indicador partir de la información obtenida de las pruebas SaberPro con el fin de determinar el porcentaje de estudiantes que alcanzan el nivel B2, aclarando que por la naturaleza de la prueba de estado sólo se evalúa el idioma inglés, lo cual genera que parte de los estudiantes de la Universidad que se forman en lenguas diferentes (francés, alemán, italiano y portugués), no se incluyan dentro de esta estrategia de medición. 
Así, durante el 2019 2.327 estudiantes presentaron la prueba Saberpro, de los cuales 207 alcanzaron un nivel equivalente a B2, que corresponde al 9,09%.</t>
  </si>
  <si>
    <t>Desde el Instituto de Lenguas de la Universidad - ILUD se ha manifestado la necesidad de revisar y ajustar la meta establecida conforme al trabajo que se viene adelantando con la formulación del Programa de Plurilingüismo. Así mismo, se identificó la  necesidad de ajustar el indicador y la meta asociada al mismo, de tal manera que se pueda establecer una meta realista y alcanzable y un ejercicio de medición adecuado. Dicho esto, se estableció como estrategia para la medición del indicador partir de la información obtenida de las pruebas SaberPro con el fin de determinar el porcentaje de estudiantes que alcanzan el nivel B2, aclarando que por la naturaleza de la prueba de estado sólo se evalúa el idioma inglés, lo cual genera que parte de los estudiantes de la Universidad que se forman en lenguas diferentes (francés, alemán, italiano y portugués), no se incluyan dentro de esta estrategia de medición. 
Así, durante el 2020 2.216 estudiantes presentaron la prueba Saberpro, de los cuales 253 alcanzaron un nivel equivalente a B2, que corresponde al 11,42%.</t>
  </si>
  <si>
    <t xml:space="preserve">El indicador no se reporta debido a que desde el Instituto de Lenguas - ILUD no se ha desarrollado la metodología que permita identificar el nivel de suficiencia en una segunda lengua de los estudiantes que se gradúan en cada periodo académico. </t>
  </si>
  <si>
    <t>Vicerrectoría Académica 
Decanaturas de Facultad
ILUD</t>
  </si>
  <si>
    <t>12. Apoyar a estudiantes de los colegios distritales ubicados en el área de influencia de las sedes de la Universidad, con programas de fortalecimiento de competencias básicas en: matemáticas, ciencias naturales, lectura crítica e inglés.</t>
  </si>
  <si>
    <t xml:space="preserve"> - Desarrollar y fortalecer la participación de la universidad en el desarrollo del sistema educativo distrital. 
 - Articulación con autoridades del Sector Educativo, los colegios y sus estamentos, la comunidad y los sectores económicos, con el fin de evaluar, articular y consolidar los objetivos educacionales y los procesos de formación en investigación, creación, innovación y emprendimiento, para fomentar la comprensión y solución de problemas y la potenciación de capacidades hacia la transformación de la sociedad.</t>
  </si>
  <si>
    <t>Número acumulado de estudiantes de IED apoyados por la Universidad = ∑ Estudiantes apoyados en competencias básicas</t>
  </si>
  <si>
    <t>En el año 2017, la Universidad Distrital firmó el convenio interadministrativo N° 1720 con la Secretaria
de Educación Distrital, con el objeto de ‘Realizar el acompañamiento a la implementación del proyecto
Desarrollo integral de la educación media en las IED que busque mejorar la calidad educativa ofrecida a
los jóvenes de los grados 10 y 11, articulando esfuerzos técnicos, administrativos y económicos entre la
Universidad Distrital Francisco José de Caldas y la Secretaria de Educación.’ El cual se ejecutó entre mayo
del 2017 y mayo del 2018. Así, en el marco de dicho convenio, la Universidad Distrital apoyo 9.364 Estudiantes de Instituciones
Educativas del Distrito Capital</t>
  </si>
  <si>
    <t xml:space="preserve">Durante la vigencia no se apoyaron estudiantes adicionales a los relacionados en la vigencia 2018, por lo que el indicador acumulado equivale a los 9.364 estudiantes reportados en la vigencia anterior. </t>
  </si>
  <si>
    <t>En el marco del Convenio Interadministrativo No. 1794156, suscrito entre la Secretaría de Educación del Distrito y la Universidad Distrital Francisco José de Caldas, cuyo objeto es ¨aunar esfuerzos técnicos, administrativos y financieros para fomentar procesos de formación en los diferentes niveles y modalidades de educación post-media haciendo uso de la oferta regular de asignaturas de pregrado, así como de cursos de extensión para los bachilleres del Distrito Capital seleccionados en la convocatoria del PRAES 2020-2
#RetoALaU”, la Institución participó, para su primera etapa, con 81 grupos conformados, distribuidos en 19 cursos con un total de 2.227 estudiantes inscritos de los cuales 1.806 desarrollaron activamente el programa en las Facultades de Ciencias y Educación, Medio Ambiente y Recursos Naturales, Ingeniería, Tecnológica y el Instituto de Lenguas de la Universidad Distrital, ILUD.
Los 1.806 estudiantes de IED formados durante el 2022, se suman a los 9.364 formados durante las vigencias anteriores. Así el indicador acumulado al cierre de 2020 corresponde a 11.170 estudiantes apoyados en competencias básicas en: matemáticas, ciencias naturales, lectura crítica e inglés.</t>
  </si>
  <si>
    <t xml:space="preserve">Durante la vigencia no se apoyaron estudiantes adicionales a los relacionados en la vigencia 2020, por lo que el indicador acumulado equivale a los 11.170 estudiantes apoyados en competencias básicas en: matemáticas, ciencias naturales, lectura crítica e inglés, reportados en la vigencia anterior. </t>
  </si>
  <si>
    <t xml:space="preserve">A través del Comité Institucional de Ampliación y Cobertura, se están desarrollando discusiones en torno a la concepción de un programa STEM-I (Science, Technology, Engineering and Mathematics)  y la concertación de criterios para el desarrollo de estos programas. Así, el reporte del indicador consolida las estadísticas alcanzadas en las vigencias anteriores, en el marco de diferentes convenios interadministrativos suscritos entre la Secretaría de Educación del Distrito y la Universidad Distrital Francisco José de Caldas, la Universidad ha impartido cursos de formación en competencias básicas a estudiantes de Instituciones de Educación Distritales, con lo cual ha atendido los siguientes:
- Convenio interadministrativo N° 1720 de 2017: 9.364 estudiantes
- Convenio interadministrativo No. 1794156 de 2020: 1.806 estudiantes
Así, en el cumplimiento de esta meta, la Universidad ha apoyado 11.170 estudiantes de Instituciones de Educación en el Distrito. </t>
  </si>
  <si>
    <t xml:space="preserve">Facultad de Ciencias y Educación </t>
  </si>
  <si>
    <t xml:space="preserve">13. Disminuir la tasa de deserción anual al 9% </t>
  </si>
  <si>
    <t xml:space="preserve"> - Estudio sobre el impacto de la articulación con el Sector Educativo Distrital en el acceso, la permanencia y la titulación.
 - Fortalecimiento y creación de programas que fomenten la inclusión, la permanencia, la retención y la graduación.
 - Desarrollo del Sistema de Bienestar universitario integral, que mejore las condiciones de los miembros de la comunidad universitaria, con altos estándares de calidad.
 - Promoción de la comprensión y el análisis sobre las condiciones, creencias y alternativas de proyección de los intereses de los estudiantes sobre su futuro, su situación socioeconómica y la visión que les ofrece la Universidad.</t>
  </si>
  <si>
    <t>Porcentaje de estudiantes que no se han matriculado por dos periodos consecutivos (desertor anual)   = (EAE/EA)∗100</t>
  </si>
  <si>
    <t xml:space="preserve">Jan y Juan debe indagar la información con la Vicerrectoría Académica y el Comité Institucional de Ampliación de Cobertura. </t>
  </si>
  <si>
    <t>Vicerrectoría Académica, Centro de Bienestar Institucional, Coordinaciones de Proyectos Curriculares, Decanaturas de Facultad</t>
  </si>
  <si>
    <t>14. Modernizar la organización académica y administrativa de la institución.</t>
  </si>
  <si>
    <t xml:space="preserve"> - Disponer de manera funcional y jerarquizada un orden adecuado de relaciones entre las facultades, las escuelas y los programas académicos, de acuerdo con el Estatuto General.</t>
  </si>
  <si>
    <t xml:space="preserve">Reforma Organizacional Aprobada por Consejo Superior  = Reforma Organizacional Aprobada por Consejo Superior </t>
  </si>
  <si>
    <t>-</t>
  </si>
  <si>
    <t>La reforma orgánica es una de las demandas comunes de los diferentes estamentos de la Comunidad Académica más significativos de los últimos años, pensada con el fin de reformar, actualizar y fortalecer el funcionamiento integral de la Universidad, de cara a sus funciones misionales. En pro de avanzar con dicho proceso, el Consejo Superior Universitario por medio del Acuerdo 001 del 31 de enero de 2020, creó la Asamblea Universitaria de la Universidad Distrital Francisco José de Caldas, como el máximo órgano de participación mediante el cual la comunidad universitaria incide en la elaboración de las políticas y planes institucionales de mediano y largo plazo; y en la reforma o modificación de los estatutos de la Universidad Distrital Francisco José de Caldas.</t>
  </si>
  <si>
    <t xml:space="preserve">Durante la vigencia 2020 y parte de la vigencia 2021, la Asamblea Universitaria desarrolló en el ejercicio de las funciones y roles asignados en el Acuerdo 001, un trabajo orientado a construir una propuesta de modificación al Estatuto General de la Universidad. Fruto de ese trabajo, la Asamblea Universitaria radicó el 01 de junio del 2021 el proyecto de reforma universitaria ante la Secretaria General, Exposición de Motivos del Estatuto General de la Universidad y la propuesta del Estatuto General de la Universidad, siendo agendado en sesión plenaria del Consejo Superior. 
El Consejo Superior Universitario, en sesión No. 16 del 28 de julio del 2021, estableció la creación de una Comisión Accidental, constituida por los coordinadores de cada una de las Comisiones Permanentes y un delegado de la presidencia del consejo para definir la hoja de ruta para abordar la propuesta de reforma. </t>
  </si>
  <si>
    <t xml:space="preserve">Esta información debe ser reportada por Juan, de acuerdo con la información suministrada por la Secretaría General. </t>
  </si>
  <si>
    <t xml:space="preserve">Consejo Superior Universitario, </t>
  </si>
  <si>
    <t>Lineamiento Estratégico 2</t>
  </si>
  <si>
    <r>
      <rPr>
        <sz val="11"/>
        <color rgb="FFFF0000"/>
        <rFont val="Aptos Narrow"/>
        <family val="2"/>
        <scheme val="minor"/>
      </rPr>
      <t xml:space="preserve">La cifra del indicador debe ser actualizada por Karen. </t>
    </r>
    <r>
      <rPr>
        <sz val="11"/>
        <color theme="1"/>
        <rFont val="Aptos Narrow"/>
        <family val="2"/>
        <scheme val="minor"/>
      </rPr>
      <t xml:space="preserve">
Para el reporte del indicador se toman como referencia los programas que han renovado su registro calificado durante los últimos cuatros años, así como aquellos que lo han obtenido por primera vez durante dicho periodo.</t>
    </r>
  </si>
  <si>
    <t xml:space="preserve">Vicerrectoría Académica
Coordinación General de Autoevaluación y Acreditación </t>
  </si>
  <si>
    <t>Lineamiento Estratégico 2. Establecer un diseño curricular dinámico y flexible que promueva el pluralismo y consolide una comunidad universitaria crítica transformadora y en armonía ambiental.</t>
  </si>
  <si>
    <t>16. Aumentar la tasa de graduación en pregrados al 70%</t>
  </si>
  <si>
    <t xml:space="preserve"> - Desarrollo de programas e incentivos que favorezcan mejorar los índices de permanencia y repitencia.
 - Promoción de alternativas académicas que diversifiquen las modalidades de trabajos de grado.
 - Adoptar y desarrollar un programa de admisión y permanencia que permita un tránsito flexible en la malla curricular y las posibilidades de titulación, cotitulación y doble titulación.</t>
  </si>
  <si>
    <t>Porcentaje de estudiantes que se han graduado en máximo dos periodos adicionales a los establecidos en el plan de estudios  (Tasa de eficiencia en la titulación) = (ETE/EC)∗100</t>
  </si>
  <si>
    <t>17. Alcanzar una cobertura  en el 70% de los docentes en el manejo de tecnologías de la información y comunicación.</t>
  </si>
  <si>
    <t xml:space="preserve"> - Fortalecimiento de un modelo de formación docente continuo, que permita fomentar las dimensiones pedagógicas, didácticas, profesionales y humanas y los procesos de innovación pedagógica.</t>
  </si>
  <si>
    <t>Porcentaje de docentes con manejo de las TI = (D.TI/T.DOC)∗100</t>
  </si>
  <si>
    <t>Sin medición</t>
  </si>
  <si>
    <t xml:space="preserve">Debido a que el indicador asociado a la Meta Estratégica no cuenta con línea base, ni con una metodología clara para su medición, desde el Equipo de Seguimiento y Evaluación, se identificó la necesidad de conformar un Equipo con las Unidades que intervienen en la Meta, para definir los criterios para la medición del mismo. En ese sentido, no existe reporte para el indicador en cuestión para la vigencia. </t>
  </si>
  <si>
    <t>Debido a que el indicador asociado a la Meta Estratégica no cuenta con línea base, ni con una metodología clara para su medición, desde el Equipo de Seguimiento y Evaluación, se identificó la necesidad de conformar un Equipo con las Unidades que intervienen en la Meta, para definir los criterios para la medición del mismo. En ese sentido, no existe reporte para el indicador en cuestión para la vigencia, sin embargo, con el fin de establecer una metodología para tal fin, la línea base del indicador (correspondiente al año 2020) y los reportes anuales para cada una de las vigencias en las que aplique el Plan Estratégico de Desarrollo, la Oficina Asesora de Planeación y Control ha propiciado espacios de trabajo con las Unidades que promueven el cumplimiento de la Meta.</t>
  </si>
  <si>
    <t xml:space="preserve">Los procesos de formación adelantados por Planestic-UD durante el año 2020 respondieron a la necesidad de proporcionar a los profesores de la Institución, tanto de planta como de vinculación especial, escenarios de cualificación profesional vinculados a la reflexión sobre el uso y apropiación de las Tecnologías de la información y la comunicación (TIC). 
En la primera parte del año, la formación estuvo dirigida a atender la coyuntura global relacionada con el confinamiento por causa de la pandemia, sin embargo, durante el resto del año los procesos de formación se orientaron a la consecución de las metas de formación establecidas en el Plan de Formación Docente estructurado por Planestic UD como parte de sus objetivos estratégicos. Así, durante la vigencia, del total de docentes de la Universidad 1.970 (652 docentes de panta y 1.318 docentes de vinculación especial, en sus
diferentes modalidades, se certificaron 1.282. </t>
  </si>
  <si>
    <t xml:space="preserve">Esta información debe ser reportada por Andrés, como responsable de acompañar a PLANESTIC. </t>
  </si>
  <si>
    <t>18. Lograr que el 40% de los docentes de planta manejen lenguajes que permitan garantizar la atención de comunidades en el marco de la política de inclusión.</t>
  </si>
  <si>
    <t xml:space="preserve"> - Consolidación de una evaluación integral del currículo que permita el diseño, implementación, seguimiento y retroalimentación del mismo, promueva la pertinencia social de los programas académicos, la formación integral de personas en situación de discapacidad, la especialización docente en nuevas metodologías y modalidades de enseñanza-aprendizaje; y propicie el aumento en la atención cualificada de poblaciones académicas especificas.</t>
  </si>
  <si>
    <t>Porcentaje de docentes con manejo de lenguajes Inclusivos = (D.LI/T.DOC)∗100</t>
  </si>
  <si>
    <t>El indicador en cuestión no tiene definida una metodología que permita identificar, desde las Unidades que promueven el cumplimiento de la meta, el valor asociado a la vigencia.</t>
  </si>
  <si>
    <t>El indicador en cuestión no tiene definida una metodología que permita identificar, desde las Unidades que promueven el cumplimiento de la meta el valor asociado a las vigencias en cuestión. Por tal razón y teniendo en cuenta las recomendaciones establecidas desde el Equipo de Seguimiento y Evaluación, la Oficina de Planeación y Control ha propiciado la conformación de un Equipo de trabajo, en el que participa la División de Recursos Humanos, el Centro de Apoyo y Desarrollo Educativo y Profesional - CADEP Acacia, el Proyecto Académico Transversal de Formación de Profesores para Poblaciones con Necesidades Educativas Especiales - NEES, así como con las Unidades que participan en el Proyecto para la Atención y Promoción para la Excelencia Académica – APEA, para desarrollar el indicador que permite hacer seguimiento al cumplimiento de la Meta Estratégica.</t>
  </si>
  <si>
    <t xml:space="preserve">En el marco del ejercicio realizado por el Equipo de Seguimiento y Evaluación del PED durante las vigencias 2019, 2020 y 2021, se identificó la necesidad de ajustar y reorientar la meta en cuestión. Debido a esto, se excluye la meta del ejercicio de medición para la vigencia 2023. Se espera que como resultado del proyecto PITEAS, por el cual se trabaja en el redimensionamiento del Plan Estratégico de Desarrollo, se incorporen los ajustes correspondientes, incluyendo la meta en cuestión. </t>
  </si>
  <si>
    <t>CADEP ACACIA
NEES</t>
  </si>
  <si>
    <t>19. Lograr el 90% de satisfacción entre los miembros de la comunidad universitaria frente a las expectativas del bienestar estudiantil y los programas que desde allí se ofrezcan.</t>
  </si>
  <si>
    <t xml:space="preserve"> - Construcción de una política cultural universitaria que propenda la diversidad de las expresiones artísticas, culturales, deportivas y el desarrollo de la pertenencia institucional.
 - Construcción de una cultura organizacional universitaria basada en la solidaridad y el respeto por lo público que permita promover la transparencia, la ética y la responsabilidad colectiva en el marco de la autonomía universitaria.
 - Crear un sistema de evaluación de los servicios de bienestar universitario.</t>
  </si>
  <si>
    <t>Promedio de satisfacción de los estudiantes a los servicios ofrecidos = (∑ Calificaciones)/(T.EST)</t>
  </si>
  <si>
    <t>Con el fin de establecer el instrumento que permita medir el indicador asociado a la Meta Estratégica, durante la vigencia 2019, el Centro de Bienestar Institucional diseñó la ‘Encuesta de satisfacción de los servicios de Bienestar Institucional UD’, la cual mide a través de variables cuantitativas y cualitativas la percepción de la Comunidad Universitaria frente a los diferentes programas y servicios que desde allí se ofrecen enmarcados en los 6 grupos funcionales de la dependencia (socioeconómico, arte y cultura,  deportes, desarrollo humano, socioambiental, administrativo)</t>
  </si>
  <si>
    <t>A través de la ‘Encuesta de medición de los servicios de bienestar’ desarrollada por el Centro de Bienestar Institucional aplicada en el periodo 2020-I, se midierón los servicios relacionados con las áreas de salud, deportes, apoyo alimentario, orientación administrativa, talleres y conversatorios programados, orientación jurídica y cultura a partir de una escala Likert de cinco puntos frente a los cuales se obtuvo un promedio de calificación de 4,3 puntos.
- Salud (medicina, fisioterapia, enfermería, psicología, odontología): 4,4
- Deportes: 4,2
- Apoyo alimentario: 4,3
- Orientación administrativa (Icetex, jóvenes en acción): 4,0
- Talleres y conversatorios programados: 4,3
- Orientación jurídica (Derechos Humanos, Violencia de género): 3,3
- Cultura: 3,3</t>
  </si>
  <si>
    <t>A través de la ‘Encuesta de medición de los servicios de bienestar’ desarrollada por el Centro de Bienestar Institucional, se midierón los servicios relacionados con las áreas de salud, deportes, apoyo alimentario, orientación administrativa, talleres y conversatorios programados, orientación jurídica y cultura a partir de una escala Likert de cinco puntos frente a los cuales se obtuvo un promedio de calificación de 4,1 puntos en el periodo 2020-II y 4,3 puntos para el 2021-I.
- Salud (medicina, fisioterapia, enfermería, psicología, odontología): 3,78 | 4,08
- Deportes: 4,31 | 4,06
- Apoyo alimentario: 4,27 | 4,47
- Apoyo a la conectividad y préstamo de equipos: 4,12 | 3,93
- Orientación administrativa (Icetex, jóvenes en acción): 2,28 | 3,48
- Talleres y conversatorios programados: 4,16 | 4,40
- Orientación jurídica (Derechos Humanos, Violencia de género): 4,5 | 5,0
- Permanencia y deserción (avales de bienestar, asesoría de normatividad, otras asesorías): 3,27 | 4,04  
- Cultura: 2,67 | 3,53</t>
  </si>
  <si>
    <r>
      <rPr>
        <sz val="11"/>
        <color rgb="FFFF0000"/>
        <rFont val="Aptos Narrow"/>
        <family val="2"/>
        <scheme val="minor"/>
      </rPr>
      <t>Karen debe corregir el reporte.</t>
    </r>
    <r>
      <rPr>
        <sz val="11"/>
        <color theme="1"/>
        <rFont val="Aptos Narrow"/>
        <family val="2"/>
        <scheme val="minor"/>
      </rPr>
      <t xml:space="preserve">
A través de la ‘Encuesta de medición de los servicios de bienestar’ desarrollada por el Centro de Bienestar Institucional, se midieron los servicios relacionados con las áreas de salud, deportes, apoyo alimentario, orientación administrativa, talleres y conversatorios programados, orientación jurídica y cultura a partir de una escala Likert de cinco puntos frente a los cuales se obtuvo un promedio de calificación de 3,7 puntos.
- Salud (medicina, fisioterapia, enfermería, psicología, odontología): 3,66
- Deportes: 3,5
- Apoyo alimentario: 3,87
- Orientación administrativa (Icetex, jóvenes en acción): 3,34
- Orientación jurídica (Derechos Humanos, Violencia de género): 3,37
- Permanencia y deserción (avales de bienestar, asesoría de normatividad, otras asesorías):  3,12
- Cultura: 3,33
- Calidad servicio Bienestar: 3,79</t>
    </r>
  </si>
  <si>
    <t xml:space="preserve">Centro de Bienestar Institucional </t>
  </si>
  <si>
    <t>Lineamiento Estratégico 3</t>
  </si>
  <si>
    <t>L3</t>
  </si>
  <si>
    <t>20. Clasificarse entre las 5 mejores IES colombianas según indicadores en investigación.</t>
  </si>
  <si>
    <t xml:space="preserve"> - Transferencia de resultados de investigación, creación e innovación institucionales para la solución de problemas de la sociedad.
 - Definición y desarrollo de modelos de apropiación social del conocimiento, que posibiliten el intercambio y diálogo de saberes y conocimientos con los sectores sociales, productivos y culturales.</t>
  </si>
  <si>
    <t xml:space="preserve">Puesto según Rankings  US= Usapiens  = Puesto según Rankings:  US= Usapiens </t>
  </si>
  <si>
    <t>US =  5
WM = 5
ScN = 5
ScW = 600</t>
  </si>
  <si>
    <t>Para la Meta Estratégica se establecieron Usapiens, Webometrics y Scimago como los rankings referentes. 
US=  14
WM=  15
ScN= 21
ScW= 7462
Es necesario precisar que, los rankings anteriormente mencionados incluyen a las Instituciones de Educación Superior de carácter público y privado del país.</t>
  </si>
  <si>
    <t>Para la Meta Estratégica se establecieron Usapiens, Webometrics y Scimago como los rankings referentes.
US=  18
WM=  24
ScN= 25
ScW= 770
Es necesario precisar que, los rankings anteriormente mencionados incluyen a las Instituciones de Educación Superior de carácter público y privado del país.</t>
  </si>
  <si>
    <t>Para la Meta Estratégica se establecieron Usapiens, Webometrics y Scimago como los rankings referentes.
US=  17
WM=  24
ScN= 33
ScW= 808
Es necesario precisar que, los rankings anteriormente mencionados incluyen a las Instituciones de Educación Superior de carácter público y privado del país.</t>
  </si>
  <si>
    <t>Para la Meta Estratégica se establecieron Usapiens, Webometrics y Scimago como los rankings referentes.
US=  18
WM=  30
ScN= 37
ScW= 833
Es necesario precisar que, los rankings anteriormente mencionados incluyen a las Instituciones de Educación Superior de carácter público y privado del país.</t>
  </si>
  <si>
    <t>US =  14
WM = 16
ScN = 44
ScW = 365</t>
  </si>
  <si>
    <t xml:space="preserve">US =  11
WM =  11
ScN = 32
ScW = 0
</t>
  </si>
  <si>
    <r>
      <t>Descrito en la sección</t>
    </r>
    <r>
      <rPr>
        <sz val="11"/>
        <color rgb="FFFF0000"/>
        <rFont val="Aptos Narrow"/>
        <family val="2"/>
        <scheme val="minor"/>
      </rPr>
      <t xml:space="preserve"> XX</t>
    </r>
    <r>
      <rPr>
        <sz val="11"/>
        <color theme="1"/>
        <rFont val="Aptos Narrow"/>
        <family val="2"/>
        <scheme val="minor"/>
      </rPr>
      <t xml:space="preserve">. </t>
    </r>
  </si>
  <si>
    <t>Vicerrectoría Académica
Centro de Investigaciones y Desarrollo Científico
Unidades de Investigación de Facultad</t>
  </si>
  <si>
    <t>Lineamiento Estratégico 3. Integrar las funciones universitarias por medio de la investigación, creación, innovación para la ampliación del conocimiento como bien público y para la solución de problemas de la ciudad - región y de la sociedad en general.</t>
  </si>
  <si>
    <t>21. Aumentar el porcentaje de revistas científicas indexadas al 100%.</t>
  </si>
  <si>
    <t xml:space="preserve"> - Mejoramiento y cualificación de la producción y difusión científica y creativa, de tal manera que logren mayor presencia en el mundo académico.</t>
  </si>
  <si>
    <t>Porcentaje de revistas institucionales con algún nivel de indexación con COLCIENCIAS-PUBLINDEX = (TR.i/TR)∗100</t>
  </si>
  <si>
    <t>Desde el Centro de Investigaciones y Desarrollo Científico se reportarón para el año 2018 un total de 17 revistas, de las cuales 7 cuentan con indexación por parte de Colciencias.  Cabe resaltar que dada la diversidad de tipos de investigación y criterios existentes, hay otros referentes de indexación, con las que la Universidad posee un total de 65 indexaciones.
- Scopus: 1
- SciELo Colombia: 5
- Redalyc: 5
- Dialnet: 11
- DOAJ (Directory Open Access Journal): 14 
- Directorio Latindex: 12
- REDIB (Red Iberoamericana de Innovación y Conocimiento Científico): 17</t>
  </si>
  <si>
    <t>Desde el Centro de Investigaciones y Desarrollo Científico se reportarón para el año 2019  un total de 17 revistas, de las cuales 7 cuentan con indexación por parte de Colciencias.  Cabe resaltar que dada la diversidad de tipos de investigación y criterios existentes, hay otros referentes de indexación, con las que la Universidad posee un total de 65 indexaciones.
- Scopus: 1
- SciELo Colombia: 5
- Redalyc: 5
- Dialnet: 11
- DOAJ (Directory Open Access Journal): 14 
- Directorio Latindex: 12
- REDIB (Red Iberoamericana de Innovación y Conocimiento Científico): 17</t>
  </si>
  <si>
    <t>Desde el Centro de Investigaciones y Desarrollo Científico se reportarón para el año 2020 un total de 19 revistas, de las cuales 6 cuentan con indexación por parte de Colciencias. Es pertinente señalar que, la Institución creció en 2 el número de revisas en relación con las que contaba en el periodo 2019 (17 revistas) y se perdió la indexación de una revista. 
Adicionalmente, cabe resaltar que dada la diversidad de tipos de investigación y criterios existentes, hay otros referentes de indexación, con las que la Universidad posee un total de 64 indexaciones.
- Scopus: 1
- SciELo Colombia: 5
- Redalyc: 5
- Dialnet: 9 
- DOAJ (Directory Open Access Journal): 15 
- Directorio Latindex: 12
- REDIB (Red Iberoamericana de Innovación y Conocimiento Científico): 17</t>
  </si>
  <si>
    <t>Desde el Centro de Investigaciones y Desarrollo Científico se reportarón para el año 2021 un total de 19 revistas, de las cuales 6 cuentan con indexación por parte de Colciencias. Es pertinente señalar que, la Institución creció en 2 el número de revisas en relación con las que contaba en el periodo 2019 (17 revistas) y se perdió la indexación de una revista. 
Cabe resaltar que dada la diversidad de tipos de investigación y criterios existentes, hay otros referentes de indexación, con las que la Universidad posee un total de 64 indexaciones.
- Scopus: 1
- SciELo Colombia: 5
- Redalyc: 5
- Dialnet: 9 
- DOAJ (Directory Open Access Journal): 15 
- Directorio Latindex: 12
- REDIB (Red Iberoamericana de Innovación y Conocimiento Científico): 17
Adicionalmente, se señala que, se esta a la espera de los resultados de la convocatoria 910 para clasificación de revistas llevada a cabo por el Ministerio de Ciencias a través de Publindex, cuyos resultados serán dados en febrero de 2022.</t>
  </si>
  <si>
    <r>
      <t xml:space="preserve">A corte de diciembre de 2023,la institución cuenta en la actualidad con 14 revistas científicas de las cuales 7 se encuentran indexadas en el Índice Nacional Bibliográfico Publindex, de acuerdo a la convocatoria 910 de Minciencias corte hasta 31 de diciembre de 2023, manteniendo desde la vigencia anterior las 7 revistas con indexación por parte de Colciencias. 
Adicionalmente, cabe resaltar que dada la diversidad de tipos de investigación y criterios existentes, hay otros referentes de indexación, con las que la Universidad posee un total de </t>
    </r>
    <r>
      <rPr>
        <sz val="11"/>
        <color rgb="FFFF0000"/>
        <rFont val="Aptos Narrow"/>
        <family val="2"/>
        <scheme val="minor"/>
      </rPr>
      <t>52</t>
    </r>
    <r>
      <rPr>
        <sz val="11"/>
        <color theme="1"/>
        <rFont val="Aptos Narrow"/>
        <family val="2"/>
        <scheme val="minor"/>
      </rPr>
      <t xml:space="preserve"> indexaciones.
- Scopus: 1 | SciELo Colombia: 6 | Redalyc: 6 Dialnet: 9 | Directorio Latindex: 7 | DOAJ:16</t>
    </r>
  </si>
  <si>
    <t>Centro de Investigaciones y Desarrollo Científico</t>
  </si>
  <si>
    <t>22. Aumentar la producción científica anual publicada en revistas indexadas.</t>
  </si>
  <si>
    <t xml:space="preserve"> - Definición y desarrollo de la agenda de investigación-innovación-creación institucional con la comunidad universitaria y con el apoyo de actores interesados, estableciendo mecanismos de participación de acuerdo con los contextos, saberes y conocimientos de los participantes.
 - Formulación de una política de investigación que permita la creación de programas, proyectos, líneas y áreas de investigación que estimulen la producción científica, y la solución de problemas de la ciudad-región y del país.
 - Consolidar y cualificar los grupos y semilleros de investigación.
 - Creación de redes de investigación, nacionales e internacionales; y promover las membresías pertinentes.
 - Promover la categorización de grupos de investigación en las convocatorias que para efecto se reglamenten.</t>
  </si>
  <si>
    <t>Número de artículos científicos indexados en SCOPUS = ∑ Artículos indexados en SCOPUS</t>
  </si>
  <si>
    <t xml:space="preserve">Desde el Centro de Investigaciones y Desarrollo Científico se reportarón para el año 2018 un total de 244 artículos indexados en Scopus.
Cabe anotar que los artículos generados por los Docentes de la Institución no siempre se publican en revistas indexadas en SCOPUS, sino que se pueden generan en publicaciones académicas con otros referentes de indexación. </t>
  </si>
  <si>
    <t xml:space="preserve">Desde el Centro de Investigaciones y Desarrollo Científico se reportarón para el año 2019 un total de 221 artículos indexados en Scopus.
Cabe anotar que los artículos generados por los Docentes de la Institución no siempre se publican en revistas indexadas en SCOPUS, sino que se pueden generan en publicaciones académicas con otros referentes de indexación. </t>
  </si>
  <si>
    <t xml:space="preserve">Desde el Centro de Investigaciones y Desarrollo Científico se reportarón para el año 2020 un total de 222 artículos indexados en Scopus.
Cabe anotar que los artículos generados por los Docentes de la Institución no siempre se publican en revistas indexadas en SCOPUS, sino que se pueden generan en publicaciones académicas con otros referentes de indexación. </t>
  </si>
  <si>
    <t xml:space="preserve">Desde el Centro de Investigaciones y Desarrollo Científico se reportarón para el año 2021un total de 232 artículos indexados en Scopus.
Cabe anotar que los artículos generados por los Docentes de la Institución no siempre se publican en revistas indexadas en SCOPUS, sino que se pueden generan en publicaciones académicas con otros referentes de indexación. </t>
  </si>
  <si>
    <r>
      <rPr>
        <sz val="11"/>
        <color rgb="FFFF0000"/>
        <rFont val="Aptos Narrow"/>
        <family val="2"/>
        <scheme val="minor"/>
      </rPr>
      <t>Corrige el reporte Karen, a partir de la información de PMR:</t>
    </r>
    <r>
      <rPr>
        <sz val="11"/>
        <color theme="1"/>
        <rFont val="Aptos Narrow"/>
        <family val="2"/>
        <scheme val="minor"/>
      </rPr>
      <t xml:space="preserve">
Desde la Oficina de Investigaciones se reporta para el año 2022 un total de 221 artículos indexados en Scopus.
Cabe anotar que los artículos generados por los Docentes de la Institución no siempre se publican en revistas indexadas en SCOPUS, sino que se pueden generan en publicaciones académicas con otros referentes de indexación. </t>
    </r>
  </si>
  <si>
    <t>23. Crear al menos 3 empresas spin-off, 15 empresas incubadas e institutos de investigación e innovación.</t>
  </si>
  <si>
    <t xml:space="preserve"> - Expedición de la reglamentación interna que defina el marco y las condiciones para la creación y la gestión de las empresas.
 - Desarrollo de las actividades que aborden las problemáticas de los sectores productivos, e integren a la comunidad universitaria en la búsqueda de soluciones efectivas que respondan a las necesidades diagnosticadas.</t>
  </si>
  <si>
    <t>Número de Spin-Off y Start-ups operativos = ∑ de Spinoffs y Start Ups Operativos</t>
  </si>
  <si>
    <t>De acuerdo con lo señalado por el Centro de Investigaciones y Desarrollo Científico, para la implementación de las Spinoff y start-up es necesario establecer las condiciones institucionales, las cuales no han sido definidas. Por tal razón el avance del indicador en cuestión es cero.</t>
  </si>
  <si>
    <t>De acuerdo con lo señalado por el Centro de Investigaciones y Desarrollo Científico, para la implementación de las Spinoff y start-up es necesario establecer las condiciones institucionales, las cuales no han sido definidas. Por tal razón el avance del indicador en cuestión es cero. En ese sentido, de acuerdo con el trabajo adelantado por el Equipo de Seguimiento y Evaluación del PED,  se ha manifestado la necesidad de revisar y ajustar la meta, de tal manera que se pueda establecer un ejercicio de medición adecuado.</t>
  </si>
  <si>
    <t>De acuerdo con lo señalado por el Centro de Investigaciones y Desarrollo Científico, para la implementación de las Spinoff y start-up es necesario establecer las condiciones institucionales, las cuales no han sido definidas. Por tal razón el avance del indicador en cuestión es cero. En ese sentido, de acuerdo con el trabajo adelantado por el Equipo de Seguimiento y Evaluación del PED,  se ha manifestado la necesidad de revisar y ajustar la meta, de tal manera que se pueda establecer un ejercicio de medición adecuado.
Por otro lado durante la vigencia, el Centro de Investigaciones y Desarrollo Científico expidió la Resolución No 050 de 2021 “Por medio de la cual se inicia un proceso de
transferencia de resultados de investigación a través del mecanismo Spin Off para unos desarrollos tecnológicos producto de la Convocatoria No 04 de 2019 por parte de la Oficina
de Transferencia de Resultados de Investigación de Bogotá (OTRI-BOGOTÁ) del Centro de Investigaciones y Desarrollo Científico CIDC de la Universidad Distrital Francisco José de
Caldas”.</t>
  </si>
  <si>
    <t>De acuerdo con lo señalado por la Oficina de Investigaciones, para la implementación de las Spinoff y Start-up es necesario establecer las condiciones institucionales, las cuales no han sido definidas. Por tal razón el avance del indicador en cuestión es cero. En ese sentido, de acuerdo con el trabajo adelantado por el Equipo de Seguimiento y Evaluación del PED, se ha manifestado la necesidad de revisar y ajustar la meta, de tal manera que se pueda establecer un ejercicio de medición adecuado.</t>
  </si>
  <si>
    <t>Vicerrectoría Académica
Centro de Investigaciones y Desarrollo Científico</t>
  </si>
  <si>
    <t>24. Incrementar los proyectos de cofinanciación externa en 45%, cuyos recursos provengan de organismos internacionales, los sistemas de ciencia tecnología e innovación.</t>
  </si>
  <si>
    <t xml:space="preserve"> - Fortalecer los diálogos e intercambios con organismos internacionales, entidades estatales y sectores productivos.
 - Actualización y ajuste, a los intereses de la Universidad, del Estatuto de Propiedad Intelectual.
 - Incrementar el número de doctores que participan en el desarrollo de acciones encaminadas a la apropiación social del conocimiento.</t>
  </si>
  <si>
    <t>Número de proyectos cofinanciados entre la Universidad y otras entidades = ∑ Proyectos de cofinanciación</t>
  </si>
  <si>
    <t xml:space="preserve">Durante la vigencia 2018, la Universidad Distrital reportó el inició y ejecución de 5 proyectos de cofinanciación. </t>
  </si>
  <si>
    <t>Durante la vigencia 2019, la Universidad Distrital reportó el inició y ejecución de 5 proyectos de cofinanciación.</t>
  </si>
  <si>
    <t xml:space="preserve">Durante la vigencia 2020, la Universidad Distrital reportó 17 proyectos de cofinanciación, los cuales corresponden al número de contratos suscritos por la Institución con otras entidades. Cabe señalar que debido a los efectos generados por la pandemia por el COVID-19, se disminuyó el número de convocatorias por parte de organismos financiadores de investigaciones en las que puede participar la Institución. </t>
  </si>
  <si>
    <t>Durante la vigencia se formalizaron 3 proyectos de cofinanciación, a saber: 
Propuesta 1: Métodos colaborativos para la actualización y visualización de información de las construcciones del barrio San José en Bogotá implementando la metodología Colouring Cities.
Propuesta 2: INFORMACIÓN, PROCESOS Y PARTICIPACIÓN DE LA COMUNIDAD EN EL CATASTRO MULTIPROPÓSITO: ESTUDIO DE CASO MUNICIPIO DE QUEBRADANEGRA, CUNDINAMARCA, CON ACOMPAÑAMIENTO EN EL PROCESO DE CONSERVACIÓN CATASTRAL Presentado por semillero de investigación PENSANTE adscrito al Grupo de Investigación NIDE (Núcleo de Investigación en Datos Espaciales)
Propuesta 3: BIOSENSOR PLASMÓNICO MEJORADO BASADO EN ARREGLOS DE NANOPARTÍCULAS.
Es importante tener encuenta el período de ley del agrantíás de la vigencia 2023 que se extendió hasta el mes de Octubre, No obstante, se postularon 58 propuestas en diferentes convocatorias.</t>
  </si>
  <si>
    <t>25. Lograr el pleno apoyo a la investigación, la creación, la formación, la innovación y el incremento de la productividad y competitividad de las empresas de la ciudad región, por medio de convenios de cooperación con los diferentes sectores.</t>
  </si>
  <si>
    <t xml:space="preserve"> - Creación y funcionamiento de un Centro de Innovación y Emprendimiento que contribuya a dar respuesta a las necesidades de los empresarios de la ciudad región, y promueva la articulación interdisciplinaria de servicios a los sectores económicos y la apropiación social del conocimiento como bien público.
 - Establecer alianzas estratégicas y apoyar los parques tecnológicos en las áreas de influencia de la universidad.
 - Concertar acciones de investigación, formación y asesoría con las empresas de los sectores productivos de la ciudad-región.</t>
  </si>
  <si>
    <t>Número de convenios entre la Universidad y otras entidades = ∑ Convenios de la Universidad</t>
  </si>
  <si>
    <t>Durante la vigencia 2018, se logro la suscripción de 5 contratos/convenios para el desarrollo de investigación cofinanciada.</t>
  </si>
  <si>
    <t>Durante la vigencia 2019, se logro la suscripción de 6 contratos/convenios para el desarrollo de investigación cofinanciada.</t>
  </si>
  <si>
    <t>La Oficina de Transferencia de Resultados de Investigación OTRI-Bogotá formalizó el convenio especial de cooperación en Ciencia Tecnología e Innovación, con el Politécnico Internacional, con el fin de desarrollar acciones conjuntas que beneficien a los docentes y estudiantes de la Universidad Distrital Francisco José de Caldas.
De igual forma, también se adelantó la celebración del convenio marco en CTeI entre Servicios Energéticos y Ambientales CALD S.A.S. y la Universidad Distrital Francisco José de Caldas para la implementación de acciones hacia el tratamiento y aprovechamiento de residuos del servicio de aseo ordinario y especial.</t>
  </si>
  <si>
    <t>Durante la vigencia 2021, se logro la suscripción de 13 contratos/convenios para el desarrollo de investigación cofinanciada.</t>
  </si>
  <si>
    <t>Los convenios especiales de cooperación para esta vigencia se desarollaron con entidades pares como: Instituto para la investigación educativa y el desarrollo pedagógico, Universidad Pedagógica Nacional y Universidad Militar Nueva Granada; acuerdos orientados a desarrollar investigación colaborativa para actividades que permitan el desarrollo de soluciones innovadoras de enseñanza, salud e Ingeniería</t>
  </si>
  <si>
    <t>Vicerrectoría Académica
Centro de Investigaciones y Desarrollo Científico
Centro de Relaciones Interinstitucionales</t>
  </si>
  <si>
    <t>26. Aumentar al 50% el número de docentes con Doctorado.</t>
  </si>
  <si>
    <t xml:space="preserve"> - Consolidación de los planes de formación doctoral para docentes de planta.</t>
  </si>
  <si>
    <t>Porcentaje de docentes con doctorado = (DDOC/T.DOC)∗100</t>
  </si>
  <si>
    <t>El número de docentes con formación doctoral para la vigencia 2018 ascendió a un total de 202 Docentes, de los 645 docentes de planta reportados para la vigencia</t>
  </si>
  <si>
    <t>En la vigencia 2019, el número de Docentes con formación de doctorado fue de 209 Docentes, de un total de 632 de planta en la vigencia</t>
  </si>
  <si>
    <t>Para la vigencia 2020, de los 652 de carrera vinculados a la Institución, 235 docentes cuentan con  nivel de formación doctoral. 
Los resultados favorables en el indicador se pueden justificar desde los esfuerzos institucionales por apoyar la formación de alto nivel en los docentes de planta de la institución, como una mecanismo para fortalecer los procesos académicos e investigativos. Así como por el ingreso de 36 docentes a la planta docente de la Universidad, de los cuales 13 cuentan con formación doctoral.</t>
  </si>
  <si>
    <t>Para la vigencia 2021, de los 639 de carrera vinculados a la Institución, 248 docentes cuentan con  nivel de formación doctoral. 
Los resultados favorables en el indicador se pueden justificar en los esfuerzos institucionales por apoyar la formación de alto nivel en los docentes de planta de la institución, a través de las comisiones de estudio remuneradas y no remuneradas, como una mecanismo para fortalecer los procesos académicos e investigativos.</t>
  </si>
  <si>
    <r>
      <t xml:space="preserve">De los 609 docentes de carrera vinculados a la Institución 265 (43,5%) cuentan con  nivel de formación doctoral. Los resultados favorables en el indicador se pueden justificar en los esfuerzos institucionales por apoyar la formación de alto nivel en los docentes de planta de la institución, a través de las comisiones de estudio remuneradas y no remuneradas, como una mecanismo para fortalecer los procesos académicos e investigativos. Ampliado en la sección </t>
    </r>
    <r>
      <rPr>
        <sz val="11"/>
        <color rgb="FFFF0000"/>
        <rFont val="Aptos Narrow"/>
        <family val="2"/>
        <scheme val="minor"/>
      </rPr>
      <t>XX.</t>
    </r>
    <r>
      <rPr>
        <sz val="11"/>
        <color theme="1"/>
        <rFont val="Aptos Narrow"/>
        <family val="2"/>
        <scheme val="minor"/>
      </rPr>
      <t xml:space="preserve"> </t>
    </r>
  </si>
  <si>
    <t>Lineamiento Estratégico 4</t>
  </si>
  <si>
    <t>27. Ampliar, mejorar y modernizar física, tecnológica y ambientalmente la infraestructura, esto de acuerdo con la proyección de la cobertura y las políticas de inclusión.</t>
  </si>
  <si>
    <t xml:space="preserve"> - Elaborar y ejecutar el Plan Maestro de Espacios Educativos.
 - Desarrollo y actualización sostenible de la infraestructura universitaria de manera articulada entre las sedes de la universidad; además con una relación amable y respetuosa con el medio ambiente.
 - Promoción de la cultura de respeto por el ambiente y la sostenibilidad ambiental.
 - Desarrollo y consolidación de un campus digital que conecte a las distintas dependencias académicas y administrativas y que supere las distancias territoriales entre las distintas sedes de la Universidad.
 - Fortalecimiento de un sistema integral de información institucional que garantice su disponibilidad y la memoria institucional.
 - Favorecer los indicadores de área por estudiante para el desarrollo de la actividad curricular.
 - Desarrollo y actualización sostenible de la infraestructura universitaria de manera articulada entre las sedes de la universidad; además con una relación amable y respetuosa con el medio ambiente.</t>
  </si>
  <si>
    <t xml:space="preserve">Metros cuadrados  = ∑ Metros cuadrados (m2) construidos </t>
  </si>
  <si>
    <t>Para la vigencia 2018, la Universidad cuenta con 22 predios con un área construida de 117.446,07 m2. Discriminados de la siguiente manera:
Palacio de La Merced: 10.104,13 | ILUD Sede Rebeca Edificio Andes - Piso 5, 6 Y 7 (PH): 1.342,83  | Centro Cultural Nueva Santa Fe: 1.088,40
| Macarena A: 12.608,20 |  Academia Luis A. Calvo: 742,14 | Aduanilla De Paiba: 7.006,0 |  Macarena B: 4.006,10 | Calle 64: 3.567,30 | Ciudadela Universitaria El Porvenir: 28.374,06 | Vivero: 7.258,59 | Tecnológica: 14.744,95 | Publicaciones Sede Carrera 24 N° 34 - 37: 455,80 | Calle 34: 1.020,84 | IDEXUD Edificio UGI - Piso 5: 404,00 | Publicaciones Sede Carrera 28 N° 34 – 20: 475,00 | Calle 40: 21.238,12 | IDEXUD Archivo Dg 33a Bis Nº 16-56: 260,00 | Sede El Tíbar (Municipio Choachí): 80 | Emisora: 112,80 | Desarrollo Físico - SGA Edificio Villa Esther Oficina 501 (PH): 170,00 | Sotanos: 1.701,15 | Sede B "Thomas Jefferson" Colegio Externado Nacional Camilo Torres: 685,66</t>
  </si>
  <si>
    <t>Para la vigencia 2019, la Universidad cuenta con 22 predios con un área construida de 117.446,07 m2. Discriminados de la siguiente manera:
Palacio de La Merced: 10.104,13 | ILUD Sede Rebeca Edificio Andes - Piso 5, 6 Y 7 (PH): 1.342,83  | Centro Cultural Nueva Santa Fe: 1.088,40
| Macarena A: 12.608,20 |  Academia Luis A. Calvo: 742,14 | Aduanilla De Paiba: 7.006,0 |  Macarena B: 4.006,10 | Calle 64: 3.567,30 | Ciudadela Universitaria El Porvenir: 28.374,06 | Vivero: 7.258,59 | Tecnológica: 14.744,95 | Publicaciones Sede Carrera 24 N° 34 - 37: 455,80 | Calle 34: 1.020,84 | IDEXUD Edificio UGI - Piso 5: 404,00 | Publicaciones Sede Carrera 28 N° 34 – 20: 475,00 | Calle 40: 21.238,12 | IDEXUD Archivo Dg 33a Bis Nº 16-56: 260,00 | Sede El Tíbar (Municipio Choachí): 80 | Emisora: 112,80 | Desarrollo Físico - SGA Edificio Villa Esther Oficina 501 (PH): 170,00 | Sotanos: 1.701,15 | Sede B "Thomas Jefferson" Colegio Externado Nacional Camilo Torres: 685,66</t>
  </si>
  <si>
    <t>Si bien, durante la vigencia 2020 la Universidad no aumentó el número de metros cuadrados construidos, se generaron avances significativos en proyectos que contribuirán en la consolidación de la infraestructura física de la Institución: 
- Aprobación, por parte del Consejo Superior Universitario, de la compra del inmueble ubicado en la calle 13 con carreras 33 y 34, aledaño a la sede Aduanilla de Paiba, como nueva sede para la Facultad de Artes ASAB. En consecuencia, se negocio el valor del predio por $12.100.000.000 y se estipuló un primer pago correspondiente al 30% delvalor total del contrato a la firma de la promesa de compraventa, realizado el 30 de octubre, el porcentaje restante será saldado con la firma de la escritura pública en la vigencia 2021.
- Ejecución del contrato interadministrativo 1871 suscrito con la Universidad Nacional de Colombia con el objeto “Elaborar el Plan Maestro de Espacios Educativos en su componente de infraestructura física para la Facultad de Ingeniería de la Universidad Distrital Francisco José de Caldas, así como el diseño arquitectónico, estudios técnicos, y gestión de autorizaciones, permisos y licencias necesarias para la construcción del nuevo edificio de la Facultad.”  que permitió realizar la solicitud de los recursos ante el Sistema Nacional de Regalías y frente al cual se recibió aval por parte de la Alcaldía de Bogotá con un monto preaprobado de 100.487 millones.
- Avance en la consolidación del Plan Maestro de Espacios Educativos, PMEE, el cualse integrará al Proyecto Universitario Institucional y al Plan Estratégico de Desarrollo, con el propósito de constituirse en un instrumento que le permita a la Universidad contar con el soporte técnico necesario para la toma de decisiones, en relación con la proyección de la infraestructura requerida.</t>
  </si>
  <si>
    <t>Para la vigencia 2021, la Universidad cuenta con 21 predios con un área construida de 116.103,24 m2. Discriminados de la siguiente manera:
Palacio de La Merced: 10.104,13  | Centro Cultural Nueva Santa Fe: 1.088,40 | Macarena A: 12.608,20 | Academia Luis A. Calvo: 742,14 | Aduanilla De Paiba: 7.006,00 | Macarena B: 4.006,10 | Calle 64: 3.567,30 | Ciudadela Universitaria El Porvenir: 28.374,06 | Vivero: 7.258,59 | Tecnológica: 14.744,95 | Publicaciones Sede Carrera 24 N° 34 - 37: 455,80 |
Calle 34: 1.020,84 | IDEXUD Edificio UGI - Piso 5: 404,00 | Publicaciones Sede Carrera 28 N° 34 – 20: 475,00 | Calle 40: 21.238,12 | IDEXUD Archivo Dg 33a Bis Nº 16-56: 260,00 | Sede El Tíbar (Municipio Choachí): 80 | Emisora: 112,80 | Desarrollo Físico - SGA Edificio Villa Esther Oficina 501 (PH): 170,00 | Sotanos: 1.701,15 | Sede B "Thomas Jefferson" Colegio Externado Nacional Camilo Torres: 685,66
Sin embargo, es necesario precisar que, de acuerdo con el trabajo adelantado por el Equipo de Seguimiento y Evaluación del PED,  se ha manifestado la necesidad de revisar y ajustar la meta.</t>
  </si>
  <si>
    <t>Para finales de la vigencia 2023, la Universidad cuenta con 22 predios con un área construida de 113.078,19 m2.
- Facultad de Bellas Artes ASAB - Palacio de La Merced: 7754.81 m2
- Luis A, Calvo: 695,23 m2
- Sotanos: 1468,39 m2
- Sede Macarena A: 12.652,17 m2
- Sede Macarena B: 3861,56 m2
- Sede Posgrados: 3854,06 m2
- Sede Ingenieria calle 40: 19757,77 m2
- Calle 34, laboratorio de prototipos: 926,85 m2
- Facultad de Medio Ambiente Sede Vivero: 6970,22 m2
-Sede Aduanilla de Paiba: 6027,83 m2
- Emisora la UD: 211,11 m2
- Sede Tecnologica: 12813,13 m2
- Ciudadela Universitaria El Porvenir: 28.374,06 m2
- Publicaciones Sede Carrera 24 N° 34 - 37: 455,80 m2
- IDEXUD Edificio UGI - Piso 5: 404,00 m2
- Publicaciones Sede Carrera 28 N° 34 – 20: 475,00 m2
- IDEXUD Archivo Dg 33a Bis Nº 16-56: 260,00 m2
- Sede El Tíbar (Municipio Choachí): 80 m2
- ILUD Sede San Luis: 762,30 m2
- Sede Calle 42: 750,0 m2
- Bodegas Calle 13: 4.513,9 m2
- Antena  LAUD FM: 10 m2</t>
  </si>
  <si>
    <t>Oficina Asesora de Planeación y Control</t>
  </si>
  <si>
    <t>Lineamiento Estratégico 4. Garantizar, gestionar y proveer las condiciones institucionales para el cumplimiento de las funciones universitarias y el bienestar de su comunidad.</t>
  </si>
  <si>
    <t>28. Consolidar cuatro centros de recursos para el aprendizaje y la investigación -CRAI-.</t>
  </si>
  <si>
    <t xml:space="preserve"> - Creación e implementación del sistema CRAI (Centro de Recursos para el Aprendizaje y la Investigación) que articule los medios educativos de la universidad.</t>
  </si>
  <si>
    <t>Número de CRAI consolidados = ∑ CRAI Consolidados</t>
  </si>
  <si>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2018 desde la Sección de Biblioteca se reporta  la consolidación de 1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80% | Adecuación de espacios: 100% | Infraestructura tecnológica: 80% | Modelo de servicios: 71%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Infraestructura física: 90% | Adecuación de espacios: 54% | Infraestructura tecnológica: 100% | Modelo de servicios: 51% servicios implementados en los Servicios de Biblioteca del
modelo de servicios CRAI.</t>
    </r>
  </si>
  <si>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2019 desde la Sección de Biblioteca se reporta  la consolidación de 1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80% | Adecuación de espacios: 100% | Infraestructura tecnológica: 80% | Modelo de servicios: 71%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Infraestructura física: 90% | Adecuación de espacios: 54% | Infraestructura tecnológica: 100% | Modelo de servicios: 51% servicios implementados en los Servicios de Biblioteca del
modelo de servicios CRAI.</t>
    </r>
  </si>
  <si>
    <r>
      <t xml:space="preserve">Si bien, durante la vigencia 2020 la Universidad no aumentó el número de CRAI consolidadas, se presenta avance en el diseño e implementación de las líneas CRAI y nuevos
servicios así:
</t>
    </r>
    <r>
      <rPr>
        <b/>
        <sz val="11"/>
        <color theme="1"/>
        <rFont val="Aptos Narrow"/>
        <family val="2"/>
        <scheme val="minor"/>
      </rPr>
      <t xml:space="preserve">Línea 2: Servicios Biblioteca
</t>
    </r>
    <r>
      <rPr>
        <sz val="11"/>
        <color theme="1"/>
        <rFont val="Aptos Narrow"/>
        <family val="2"/>
        <scheme val="minor"/>
      </rPr>
      <t>Diseño: 25% | Planificación: 25% | Ejecución: 20% | Control y seguimiento: 10% | Cierre: 5%
Línea 4: Servicio Laboratorio de Idiomas
Diseño: 25% | Planificación: 15% | Ejecución: 15% | Control y seguimiento: 0% | Cierre: 0%</t>
    </r>
  </si>
  <si>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2021 desde la Sección de Biblioteca se reporta  la consolidación de 2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100% | Adecuación de espacios: 100% | Infraestructura tecnológica: 80% | Modelo de servicios: 67%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Infraestructura física: 100% | Adecuación de espacios: 100% | Infraestructura tecnológica: 100% | Modelo de servicios: 67% servicios implementados en los Servicios de Biblioteca del
modelo de servicios CRAI.
Biblioteca Ensueño Sede Tecnológica
Infraestructura física: 80% | Adecuación de espacios: 0% | Infraestructura tecnológica: 80% | Modelo de servicios: 56% servicios implementados en los Servicios de Biblioteca del
modelo de servicios CRAI.</t>
    </r>
  </si>
  <si>
    <r>
      <t xml:space="preserve">El Sistema CRAI Centros de Recursos para el Aprendizaje y la Investigación se implementa como parte del proceso de transformación de un nuevo modelo de Biblioteca, que se propone como una plataforma integradora de información que apoya el desarrollo académico e investigativo, atendiendo y solucionando las necesidades de información de los usuarios, a través de la prestación de servicios y recursos de alta calidad, que se integran con infraestructura física, tecnologías de información y las comunicaciones.
En ese contexto, para el cumplimiento de la meta se priorizaron la Biblioteca Ramón D’Luyz Nieto Sede Aduanilla de Paiba y la Biblioteca Heliodoro Sánchez Páez
Sede Bosa Porvenir, así para la vigencia 2021 desde la Sección de Biblioteca se reporta  la consolidación de 2 CRAI, cuyo avance se justifica a través de los siguientes aspectos:
</t>
    </r>
    <r>
      <rPr>
        <b/>
        <sz val="11"/>
        <color theme="1"/>
        <rFont val="Aptos Narrow"/>
        <family val="2"/>
        <scheme val="minor"/>
      </rPr>
      <t xml:space="preserve">Biblioteca Ramón D´Luyz Nieto Sede Aduanilla de Paiba
</t>
    </r>
    <r>
      <rPr>
        <sz val="11"/>
        <color theme="1"/>
        <rFont val="Aptos Narrow"/>
        <family val="2"/>
        <scheme val="minor"/>
      </rPr>
      <t xml:space="preserve">Infraestructura física: 100% | Adecuación de espacios: 100% | Infraestructura tecnológica: 80% | Modelo de servicios: 67% servicios implementados en los Servicios de Biblioteca del
modelo de servicios CRAI.
</t>
    </r>
    <r>
      <rPr>
        <b/>
        <sz val="11"/>
        <color theme="1"/>
        <rFont val="Aptos Narrow"/>
        <family val="2"/>
        <scheme val="minor"/>
      </rPr>
      <t xml:space="preserve">Biblioteca Heliodoro Sánchez Páez Sede Bosa Porvenir
</t>
    </r>
    <r>
      <rPr>
        <sz val="11"/>
        <color theme="1"/>
        <rFont val="Aptos Narrow"/>
        <family val="2"/>
        <scheme val="minor"/>
      </rPr>
      <t xml:space="preserve">Infraestructura física: 100% | Adecuación de espacios: 100% | Infraestructura tecnológica: 100% | Modelo de servicios: 67% servicios implementados en los Servicios de Biblioteca del modelo de servicios CRAI.
</t>
    </r>
    <r>
      <rPr>
        <b/>
        <sz val="11"/>
        <color theme="1"/>
        <rFont val="Aptos Narrow"/>
        <family val="2"/>
        <scheme val="minor"/>
      </rPr>
      <t>Biblioteca Ensueño Sede Tecnológica</t>
    </r>
    <r>
      <rPr>
        <sz val="11"/>
        <color theme="1"/>
        <rFont val="Aptos Narrow"/>
        <family val="2"/>
        <scheme val="minor"/>
      </rPr>
      <t xml:space="preserve">
Infraestructura física: 98% | Adecuación de espacios: 95% | Infraestructura tecnológica: 80% | Modelo de servicios: 60% servicios implementados en los Servicios de Biblioteca del
modelo de servicios CRAI.</t>
    </r>
  </si>
  <si>
    <t>Sección de Biblioteca</t>
  </si>
  <si>
    <t>29. Fortalecer las competencias de los servidores públicos al servicio de la institución, en beneficio del cumplimiento de las funciones institucionales.</t>
  </si>
  <si>
    <t xml:space="preserve"> - Identificar los avances en materia de conocimiento científico, tecnológico y de innovación que inciden en la organización, gestión y productividad de los procesos institucionales.
 - Conocer las necesidades que expresan los resultados de la evaluación del desempeño; determinar las observaciones de las auditorías, internas y externas sobre la gestión y sus resultados; y diagnosticar las necesidades de los servidores públicos en materia de conocimientos.
 - Construcción de una cultura organizacional universitaria basada en la solidaridad y el respeto por lo público que permita promover la transparencia, la ética y la responsabilidad colectiva en el marco de la autonomía universitaria.</t>
  </si>
  <si>
    <t>Evaluación del desempeño laboral implementada = Evaluación del desempeño laboral implementada</t>
  </si>
  <si>
    <t>100% (evaluación  de desempeño implementada)</t>
  </si>
  <si>
    <t xml:space="preserve">Desde la División de Recursos Humanos se ha señalado que la Universidad no realiza el proceso de evaluación de desempeño a los funcionarios en carrera administrativa en razón
a que, no hay un marco normativo vigente ya que, la Constitución y la Ley define a la institución como ente Autónomo Universitario con capacidad para darse sus directivas y regirse por sus propios estatutos.
Adicional a ello, la Universidad viene adelantando un proceso de reforma estatutaria dentro de la cual se encuentran los proyectos de Estatuto de Carrera Administrativa y demás normas pertinentes, con el fin de implementar una carrera administrativa propia, que permita este tipo de procesos y procedimientos. </t>
  </si>
  <si>
    <t>Desde la División de Recursos Humanos se ha señalado que en la Universidad no ha sido implementada, toda vez que, no ha sido posible conformar la comisión de personal, de acuerdo con lo establecido en el artículo 16 de la ley 909 de 2004.</t>
  </si>
  <si>
    <t xml:space="preserve">Para la vigencia 2023 no se aplicó la evaluación de desempeño para los funcionarios de planta de la Universidad Distrital. </t>
  </si>
  <si>
    <t>División de Recursos Humanos
Vicerrectoría Académica</t>
  </si>
  <si>
    <t>30. Aumentar al 100% la vinculación de empleados administrativos conforme al sistema de carrera administrativa.</t>
  </si>
  <si>
    <t xml:space="preserve"> - Aumentar y cualificar la planta de empleos docentes y administrativos, en correspondencia con la organización interna, la proyección de cobertura y las condiciones institucionales.</t>
  </si>
  <si>
    <t>Porcentaje de empleados que están nombrados dentro de la carrera administrativa = (Empleados de Carrera/Total Empleados)* 100</t>
  </si>
  <si>
    <t xml:space="preserve">Desde la División de Recursos Humanos se señala que al cierre de la vigencia 2018 el número de cargos de la Institución es de 254, de los cuales XX son empleados de carrera administrativa, frente a la misma establece que desde el año 1995 la Universidad no ha realizado concurso para proveer cargos en la planta de personal administrativo hasta tanto no cree el Estatuto de Carrera Administrativas. El Consejo Superior Universitario mediante Resolución 010 de 2012, congeló la planta de personal administrativa, hasta tanto no se realice el estudio de cargas laborales, en ese sentido, desde el año 2010 no se realizan nombramientos. </t>
  </si>
  <si>
    <t xml:space="preserve">Desde la División de Recursos Humanos se señala que al cierre de la vigencia 2019 el número de cargos de la Institución es de 254, de los cuales XX son empleados de carrera administrativa, frente a la misma establece que desde el año 1995 la Universidad no ha realizado concurso para proveer cargos en la planta de personal administrativo hasta tanto no cree el Estatuto de Carrera Administrativas. El Consejo Superior Universitario mediante Resolución 010 de 2012, congeló la planta de personal administrativa, hasta tanto no se realice el estudio de cargas laborales, en ese sentido, desde el año 2010 no se realizan nombramientos. </t>
  </si>
  <si>
    <t xml:space="preserve">Desde la División de Recursos Humanos se señala que al cierre de la vigencia 2020 el número de cargos de la Institución es de 256, de los cuales XX son empleados de carrera administrativa, frente a la misma establece que desde el año 1995 la Universidad no ha realizado concurso para proveer cargos en la planta de personal administrativo hasta tanto no cree el Estatuto de Carrera Administrativas. El Consejo Superior Universitario mediante Resolución 010 de 2012, congeló la planta de personal administrativa, hasta tanto no se realice el estudio de cargas laborales, en ese sentido, desde el año 2010 no se realizan nombramientos. </t>
  </si>
  <si>
    <t>Desde la División de Recursos Humanos se señala que al cierre de la vigencia 2021 el número de cargos de la Institución es de 256, de los cuales XX son empleados de carrera administrativa.
Es importante resaltar que, la Universidad no ha ampliado la planta debido a que la misma está congelada desde el 2002, de acuerdo con la Resolución No. 10 del 23 de febrero de 2012, así mismo, hasta que se realice la reestructuración administrativa, se podrán hacer nombramientos, esto debido a que, la planta vigente no responde a las necesidades actuales de la Universidad, en cuanto a número de cargos, niveles y perfiles.</t>
  </si>
  <si>
    <r>
      <rPr>
        <sz val="11"/>
        <color rgb="FFFF0000"/>
        <rFont val="Aptos Narrow"/>
        <family val="2"/>
        <scheme val="minor"/>
      </rPr>
      <t xml:space="preserve">Esta información debe ser contrastado por Karen con el enlace de la Oficina de Talento Humano. </t>
    </r>
    <r>
      <rPr>
        <sz val="11"/>
        <color theme="1"/>
        <rFont val="Aptos Narrow"/>
        <family val="2"/>
        <scheme val="minor"/>
      </rPr>
      <t xml:space="preserve">
El Consejo Superior Universitario, a través del Acuerdo No. 015 del 23 de junio de 2023, </t>
    </r>
    <r>
      <rPr>
        <i/>
        <sz val="11"/>
        <color theme="1"/>
        <rFont val="Aptos Narrow"/>
        <family val="2"/>
        <scheme val="minor"/>
      </rPr>
      <t xml:space="preserve">"Por el cual se fija la planta de cargos administrativos de la Universidad Distrital Francisco José de Caldas y se subroga el Acuerdo No 012 de 2023”, </t>
    </r>
    <r>
      <rPr>
        <sz val="11"/>
        <color theme="1"/>
        <rFont val="Aptos Narrow"/>
        <family val="2"/>
        <scheme val="minor"/>
      </rPr>
      <t xml:space="preserve">modificó de manera transitoria la composición de la planta de la Universidad. A grandes rasgos se incorporaron los siguientes ajustes: 
a. Se suprimieron 43 cargos, de conformidad con lo establecido en el artículo 2°.
b. Se actualizó la denominación de 15 cargos, de conformidad con el artículo 3°.
c. Se suprimió el nivel ejecutivo de la estructura administrativa de la Universidad, reubicando a los cargos que lo componían en el nivel profesional o directivo (artículo 4°). 
d. Se actualizó la denominación y grado para un total de 215 empleos (artículo 8°). 
e. Se crearon 23 cargos en la planta administrativa, detallados en el artículo 9. 
Así, derivado de lo establecido en el Acuerdo 015, la planta administrativa de la Universidad está compuesta por 238 cargos, de los cuales  atención a lo anterior, de los cuales 26 corresponden a empleos de naturaleza de libre nombramiento y remoción y </t>
    </r>
    <r>
      <rPr>
        <sz val="11"/>
        <color rgb="FFFF0000"/>
        <rFont val="Aptos Narrow"/>
        <family val="2"/>
        <scheme val="minor"/>
      </rPr>
      <t>X de</t>
    </r>
    <r>
      <rPr>
        <sz val="11"/>
        <color theme="1"/>
        <rFont val="Aptos Narrow"/>
        <family val="2"/>
        <scheme val="minor"/>
      </rPr>
      <t xml:space="preserve"> carrera administrativa. Al cierre de la vigencia 2023 se encontraban provistos 47 empleos de carrera. 
Detallado en la sección </t>
    </r>
    <r>
      <rPr>
        <sz val="11"/>
        <color rgb="FFFF0000"/>
        <rFont val="Aptos Narrow"/>
        <family val="2"/>
        <scheme val="minor"/>
      </rPr>
      <t>XX</t>
    </r>
    <r>
      <rPr>
        <sz val="11"/>
        <color theme="1"/>
        <rFont val="Aptos Narrow"/>
        <family val="2"/>
        <scheme val="minor"/>
      </rPr>
      <t xml:space="preserve">. </t>
    </r>
  </si>
  <si>
    <t>Vicerrectoría Administrativa y Financiera
División de Recursos Humanos</t>
  </si>
  <si>
    <t>Al cierre de la vigencia, la Institución cuenta con 645 docentes de planta.</t>
  </si>
  <si>
    <t xml:space="preserve">Al cierre de la vigencia, la Institución cuenta con 632 docentes de planta. 
En cuanto a la trazabilidad del indicador existe una tendencia negativa, la cual se justifica en los docentes que se pensionan, retiran, o lamentablemente fallecen. Por otro lado, desde junio de 2019, la Vicerrectoría Académica, a la luz del Acuerdo del Consejo Superior Universitario N.005 del 2007 y atendiendo las necesidades existentes en la planta docente, convocó concurso abierto y público para proveer plazas en la planta de personal docente de la Universidad, docentes que según cronograma se posesionarían en el primer semestre de 2020. </t>
  </si>
  <si>
    <t>Como resultado del concurso abierto y público para proveer plazas en la planta de personal docente de la Universidad, convocado durante el 2019, en el primer semestre del año se
posesionaron 36 docentes, los cuales se distribuyeron de la siguiente manera en las diferentes Facultades: 
F. de Artes ASAB: 7 | F. de Ciencias y Educación: 7 | F. de Ingeniería: 8 | F. de Medio Ambiente y Recursos Naturales: 7 | F. Tecnológica 7
Sin embargo, según reporta la División de Recursos Humanos, durante la vigencia 13 docentes se retiraron, 9 se pensionaron  e infortunadamente 2 fallecieron. 
De acuerdo con lo anterior, el número de docentes de planta para la vigencia 2020 alcanzó los 652 docentes.</t>
  </si>
  <si>
    <t>Al cierre de la vigencia, la Institución cuenta con 639 docentes de planta. Respecto a la trazabilidad del indicador, es pertinente aclarar que, pese a los esfuerzos institucionales por
aumentar el número de docentes, no se ha presentado un crecimiento neto en la planta docente debido a que la cifra de cada vigencia se ve afectada por aquellos docentes que se
jubilan, retiran o lastimosamente fallecen, plazas que no han sido compensadas.
En ese contexto, con el fin de compensar el desequilibrio y fortalecer la planta docente de la Universidad, en las sesiones del Consejo Académico del mes de noviembre de 2021, se ha evaluado la viabilidad y condiciones requeridas para la apertura de un nuevo concurso docente, a través del cual se pretenden cubrir 35 nuevas plazas para profesionales que harían parte de la planta docente en las Facultades de la institución.</t>
  </si>
  <si>
    <r>
      <rPr>
        <sz val="11"/>
        <color rgb="FFFF0000"/>
        <rFont val="Aptos Narrow"/>
        <family val="2"/>
        <scheme val="minor"/>
      </rPr>
      <t>Karen revisa y ajusta de acuerdo con lo establecido en PMR.</t>
    </r>
    <r>
      <rPr>
        <sz val="11"/>
        <color theme="1"/>
        <rFont val="Aptos Narrow"/>
        <family val="2"/>
        <scheme val="minor"/>
      </rPr>
      <t xml:space="preserve">
Al cierre de la vigencia, la Institución cuent con 609 docentes de planta. 
Es pertinente aclarar que, según reporta la División de Recursos Humanos, durante la vigencia xx docentes se retiraron, xx se pensionaron e infortunadamente xx fallecieron. Adicionalmente, la Institución propició diferentes acciones orientadas a la consolidación de la planta docente. De esta manera se destacan las siguientes:
- Con el fin de fortalecer la planta docente de la Universidad, en el proceso de programación presupuestal para la vigencia 2023, se programaron los recursos para respaldar los estipendios y las erogaciones conexas para atender la apertura del concurso docente de 35 plazas por proveer.
- Así mismo para las vigencias 2024 y 2025, se estableció que, en los rubros de vinculación especial se hará un aforo, estrictamente para 2 semestres académicos, y los recursos restantes se incluirán en los rubros de planta personal permanente.</t>
    </r>
  </si>
  <si>
    <t>Vicerrectoría Académica
División de Recursos Humanos</t>
  </si>
  <si>
    <t>32. Generar una cultura institucional que respete las diferencias y garantice el bienestar de las personas en situación de discapacidad.</t>
  </si>
  <si>
    <t xml:space="preserve"> - Motivar el conocimiento de lenguajes y actividades interactivas entre los servidores de la entidad y las personas en situación de discapacidad.
 - Adecuar las instalaciones para garantizar el bienestar de las personas en situación de discapacidad.</t>
  </si>
  <si>
    <t>Porcentaje de docentes y administrativos (de planta) capacitados en lenguajes accesibles = [(D/A.LenAcc)/(T.DOC/Adm)]∗100</t>
  </si>
  <si>
    <t>Porciento</t>
  </si>
  <si>
    <t xml:space="preserve">Para el indicador asociado a la Meta Estratégica no existe línea base de medición y no se ha establecido la metodología para lo pertinente, por lo cual no hay reporte del indicador para la vigencia. </t>
  </si>
  <si>
    <t xml:space="preserve">Para el indicador asociado a la Meta Estratégica no existe línea base de medición y no se ha establecido la metodología para lo pertinente, por lo cual no hay reporte del indicador para la vigencia. En ese sentido, desde el Equipo de Evaluación y Seguimiento se resaltó la importancia de vincular a aquellas Unidades Académicas y Administrativas que promueven acciones orientadas a cumplir los elementos establecidos en la Meta Estratégica y aquellas que desde su rol y responsabilidad promueven la
capacitación de Docentes y Administrativos, tales como el Centro de Apoyo y Desarrollo Educativo y Profesional - CADEP Acacia, el Proyecto Académico Transversal de Formación de Profesores para Poblaciones con Necesidades Educativas Especiales - NEES, la División de Recursos Humanos y las Decanaturas de Facultad. </t>
  </si>
  <si>
    <t>Desde el el Centro de Apoyo y Desarrollo Educativo y Profesional - CADEP se ha manifestado la necesidad de revisar y ajustar la meta establecida teniendo en cuanta que el lenguaje accesible se refiere a que se incorpore la accesibilidad para poblaciones con discapacidad que lo requieren para el acceso a la información. En ese contexto, la meta debe propender a que las personas se formen en el conocimiento y aplicación de criterios para la accesibilidad y en la incorporación del uso de dispositivos y estrategias para esta. Así mismo, debe incluir integralmente a la comunidad universitaria, ya que, conforme al rol que desempeña cada estamento en la Universidad, se impacta en la accesibilidad de distintas maneras y así mismo, la capacitación recibida debe orientarse a las distintas necesidades de aprendizaje. 
Adicionalmente, es importante resaltar que, el Centro Acacia en trabajo conjunto con el Proyecto NEES y otras dependencias de la Universidad se encuentran en la fase final de construcción de la Política Institucional de Universidad Incluyente y Accesible.</t>
  </si>
  <si>
    <t xml:space="preserve">De acuerdo con el trabajo adelantado por el Equipo de Seguimiento y Evaluación del PED, la meta requiere ajuste. </t>
  </si>
  <si>
    <t xml:space="preserve">División de Recursos Humanos
Oficina de Docencia
</t>
  </si>
  <si>
    <t>L5</t>
  </si>
  <si>
    <t>33. Implementar los dominios identificados en el marco de referencia IT 4+ establecidos por MinTIC</t>
  </si>
  <si>
    <t xml:space="preserve"> - Garantizar tecnologías y canales digitales que permitan generar, procesar y acceder a información oportuna sobre las funciones universitarias, los procesos y procedimientos institucionales, el trámite de servicios, la recepción de solicitudes y la generación de respuestas pertinentes y satisfactorias.</t>
  </si>
  <si>
    <t>Dominios implementados según Marco de referencia IT4+ = ∑ Dominios implementados según Marco de referencia IT4+</t>
  </si>
  <si>
    <t xml:space="preserve">En cuanto al marco de referencia IT4+, hay que establecer que ya no es adecuado, pues este ya no existe. En este contexto, el Ministerio de las Tecnologías de la Información y las Telecomunicaciones, MinTIC, ha establecido el Marco de Referencia de Arquitectura Empresarial para implementar la arquitectura TI en las entidades públicas.
Según establece el MinTIC, este es el instrumento principal, la carta de navegación para implementar la Arquitectura TI en las entidades públicas del país, la cual, a su vez, habilita o permite hacer realidad la Estrategia de Gobierno en línea dentro de las entidades. Teniendo en cuenta lo expuesto anteriormente, desde el ejercicio del Equipo de Seguimiento y Evaluación del PED se ha priorizado la necesidad de ajuste y redimensionamiento de la meta en cuestión. </t>
  </si>
  <si>
    <t xml:space="preserve">Meta priorizada para ajuste. </t>
  </si>
  <si>
    <t>Oficina Asesora de Sistemas</t>
  </si>
  <si>
    <t>Lineamiento Estratégico 5. Consolidar y fortalecer la democracia participativa, la gobernanza y la gobernabilidad para la cohesión de la comunidad universitaria.</t>
  </si>
  <si>
    <t>34. Alcanzar la implementación del cuarto componente de Gobierno en Línea (Seguridad y privacidad de la información).</t>
  </si>
  <si>
    <t xml:space="preserve"> - Garantizar la divulgación de toda información pública generada por la universidad; así como el control de la información pública clasificada y reservada que maneja la institución.</t>
  </si>
  <si>
    <t>Porcentaje de implementación del componente de Gobierno en Línea. = [(A.GEL Imp)/(Total de A.GEL)]∗100</t>
  </si>
  <si>
    <t xml:space="preserve">La estrategia de Gobierno en Línea, se denomina actualmente Gobierno Digital, la cual ya no es un componente sino un habilitador y se soporta en el Modelo de Seguridad y Privacidad de la información que comprende 6 niveles de madurez. La política se establece en el decreto 1008 de 2018, donde se establece que se debe generar un manual para su implementación, definido por el MinTIC. Adicionalmente, el Gobierno Digital se consolida como una de las políticas del Modelo Integrado de Planeación y Gestión, MIPG, asociado a la Dimensión 3: Gestión con Valores para Resultados.  Teniendo en cuenta lo expuesto anteriormente, desde el ejercicio del Equipo de Seguimiento y Evaluación del PED se ha priorizado la necesidad de ajuste y redimensionamiento de la meta en cuestión. </t>
  </si>
  <si>
    <t>35. Lograr la calidad y disponibilidad del 100% de la información institucional, que no tenga restricción constitucional ni legal.</t>
  </si>
  <si>
    <t>Porcentaje de información disponible en la página web = [(Información disponible en la web)/(Total de información de la Universidad)]∗100</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</si>
  <si>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2018, la Oficina de Quejas, Reclamos y Atención al Ciudadano reportó que la Institución alcanzó un 93% de cumplimiento en la publicación de la información Institucional en el Portal de Transparencia y Acceso a la Información. </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</si>
  <si>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2019, la Oficina de Quejas, Reclamos y Atención al Ciudadano reportó que la Institución alcanzó un 95% de cumplimiento en la publicación de la información Institucional en el Portal de Transparencia y Acceso a la Información. </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</si>
  <si>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2020, la Oficina de Quejas, Reclamos y Atención al Ciudadano reportó que la Institución alcanzó un 92,1% de cumplimiento en la publicación de la información Institucional en el Portal de Transparencia y Acceso a la Información. </t>
  </si>
  <si>
    <t xml:space="preserve">Para el indicador asociado a la Meta Estratégica se tiene como referencia la información establecida desde la Ley 1712 de 2014, Ley de Transparencia y del Derecho de Acceso a la Información Pública, la cual tiene como objetivo garantizar el derecho de los ciudadanos a acceder a la información pública generada por la Universidad Distrital.
En ese sentido, al cierre de diciembre de 2020, la Oficina de Quejas, Reclamos y Atención al Ciudadano reportó que la Institución alcanzó un 92% de cumplimiento en la publicación de la información Institucional en el Portal de Transparencia y Acceso a la Información. </t>
  </si>
  <si>
    <t>Respecto al resultado en el Índice de Transparencia y Acceso a la Información (ITA) para la vigencia 2022, se obtuvo un 99% de cumplimiento, es decir 32 puntos porcentuales más respecto de la última medición del ITA 2022. El resultado obtenido y la variación positiva de cumplimiento de la Ley 1712 de 2014 a nivel institucional, se debió a que en la vigencia 2023, la OQRAC se propuso atender de manera inmediata a la ciudadanía el máximo de solicitudes de acceso a la información y consultas posibles, logrando cumplir con ese objetivo en un 99,9 % del total de solicitudes de acceso a la información y consultas, y el 0,1% de solicitudes de acceso a la información y consultas allegadas a la Institución debieron radicarse a través del Sistema Distrital para la Gestión de Peticiones – Bogotá Te Escucha, bajo la Tipología de Solicitud de acceso a la Información y Consulta, las cuales cuentan con 10 y 30 días hábiles correspondientemente, para gestionarse de acuerdo a los Términos de la Ley 1755 de 2015.</t>
  </si>
  <si>
    <t>36. Implementar mecanismos de participación, de los diferentes estamentos, de la comunidad universitaria, en las instancias de planeación, gestión, seguimiento y evaluación de la Universidad.</t>
  </si>
  <si>
    <t xml:space="preserve"> - Consolidación de mecanismos de democracia participativa, donde la comunidad universitaria se involucre en la toma decisiones y en las dinámicas propias de la institución.
 - Promover formas de organización, interacción y asociación de los estudiantes para su participación activa en los asuntos de la vida universitaria y de la sociedad.
 - Adelantar diálogos con las diferentes representaciones de la sociedad civil, las agencias de cooperación, el sector privado y la academia para cualificar el proceso de rendición pública de cuentas.</t>
  </si>
  <si>
    <t>Porcentaje de instancias de planeación, seguimiento , evaluación y gestión con participación efectiva de los estamentos de la Comunidad Universitaria = [(Instancias participando efectivamente)/(Total de instancias de la Universidad)]∗100</t>
  </si>
  <si>
    <t>Consejo Superior Universitario
Consejo Académico
Rectoría</t>
  </si>
  <si>
    <t>37. Lograr un nivel de satisfacción mínimo del 80% por parte de las personas que utilizan los servicios de la Universidad.</t>
  </si>
  <si>
    <t xml:space="preserve"> - Garantizar la recepción y respuesta al 100% de las peticiones, quejas y reclamos, a través de canales y medios que se ajusten a las necesidades y capacidades de las personas que los interponen.
 - Construir, ejecutar y evaluar periódicamente la estrategia de participación y rendición de cuentas.
 - Implementar un sistema integrado de comunicaciones que permita gestionar, articular y medir su impacto en la publicidad, difusión, acceso y apropiación de la información para favorecer la visibilidad institucional nacional e internacionalmente.
 - Estudiar las causas por las cuales se producen las peticiones, quejas y reclamos y adoptar mecanismos que permitan el mejoramiento continuo en la prestación de los servicios.</t>
  </si>
  <si>
    <t>Porcentaje de usuarios que califican con 4 o 5 los servicios ofrecidos por la Universidad = [(Usuario≥4 y 5)/(T.Usuarios)]∗100</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</si>
  <si>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para el 2018 el porcentaje de satisfacción de los usuarios alcanzó el X%.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</si>
  <si>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para el 2019 el porcentaje de satisfacción de los usuarios alcanzó el X%.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</si>
  <si>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durante el 2020 se evaluaron 5.464 encuestas realizadas por los usuarios de los servicios de la Institución, de los cuales 5.111 calificaron los servicios en niveles excelente (5) y bueno (4). De esta manera, el porcentaje de satisfacción alcanzó el 94%.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</si>
  <si>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durante el 2021 se recolectaron 10.177 encuestas de los usuarios de los servicios de la Institución, en las cuales 10.126 personas calificaron los servicios en niveles excelente (5) y bueno (4). De esta manera, el porcentaje de satisfacción alcanzó el 99,4%. 
</t>
  </si>
  <si>
    <t xml:space="preserve">Con el fin de medir la satisfacción en la atención brindada a la Comunidad Académica y en general, a la Comunidad Universitaria, la Oficina de Quejas, Reclamos y Atención al Ciudadano mide el porcentaje de percepción satisfactoria a través de tres instrumentos, acordes para cada medio de atención: 
1. Encuesta de percepción de atención de la ciudadanía (correo electrónico, página web) y física (impresa) 
2. Percepción de atención a la ciudadanía - chat institucional
3. Percepción de atención a la ciudadanía - canal presencial y telefónico
Así, durante el 2023 se recolectaron 7801 encuestas de los usuarios de los servicios de la Institución, en las cuales 7703 personas calificaron los servicios en niveles excelente (5) y bueno (4). De esta manera, el porcentaje de satisfacción alcanzó el 98,7%. </t>
  </si>
  <si>
    <t>38. Actualizar, compilar, depurar y difundir el 100% de las normas expedidas por las autoridades institucionales.</t>
  </si>
  <si>
    <t xml:space="preserve"> - Fortalecimiento y ampliación de mecanismos que garanticen la eficiencia, eficacia y efectividad de las funciones universitarias; la transparencia y la ética en la toma de decisiones y en la operación institucional; y la seguridad jurídica institucional.</t>
  </si>
  <si>
    <t>Porcentaje de verificación de la vigencia de la normatividad interna = [(Normatividad verificada)/(Total de normatividad expedida por la UD)]∗100</t>
  </si>
  <si>
    <t>Durante la vigencia 2018, según reporta la Secretaria General, se expidieron 890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</si>
  <si>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t>Durante la vigencia 2019, según reporta la Secretaria General, se expidieron 919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</si>
  <si>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t>Durante la vigencia 2020, según reporta la Secretaria General, se expidieron 574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</si>
  <si>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t>Durante la vigencia 2021, según reporta la Secretaria General, se expidieron XXX actos administrativos por parte de las diferentes instancias institucionales (Consejo Superior Universitario, Consejo Académico, Consejo de Participación, Consejo de Gestión, Secretaría General y Rectoría), los cuales fueron publicados en el SISGRAL o los portales web asociados a las instancias que los emiten.</t>
  </si>
  <si>
    <r>
      <rPr>
        <sz val="11"/>
        <color rgb="FFFF0000"/>
        <rFont val="Aptos Narrow"/>
        <family val="2"/>
        <scheme val="minor"/>
      </rPr>
      <t>Juan, debe revisar en SISGRAL y ubicar el número de actos administrativos (Acuerdos, Resoluciones y Circulares, según aplique) publicadas por cada organo y ubicarlo abajo</t>
    </r>
    <r>
      <rPr>
        <sz val="11"/>
        <color theme="1"/>
        <rFont val="Aptos Narrow"/>
        <family val="2"/>
        <scheme val="minor"/>
      </rPr>
      <t xml:space="preserve"> 
Durante la vigencia 2023, según reporta la Secretaria General, se expidieron </t>
    </r>
    <r>
      <rPr>
        <sz val="11"/>
        <color rgb="FFFF0000"/>
        <rFont val="Aptos Narrow"/>
        <family val="2"/>
        <scheme val="minor"/>
      </rPr>
      <t>552 actos</t>
    </r>
    <r>
      <rPr>
        <sz val="11"/>
        <color theme="1"/>
        <rFont val="Aptos Narrow"/>
        <family val="2"/>
        <scheme val="minor"/>
      </rPr>
      <t xml:space="preserve"> administrativos por parte de las diferentes instancias institucionales:
• Consejo Superior Universitario: </t>
    </r>
    <r>
      <rPr>
        <sz val="11"/>
        <color rgb="FFFF0000"/>
        <rFont val="Aptos Narrow"/>
        <family val="2"/>
        <scheme val="minor"/>
      </rPr>
      <t>X Acuerdos | X Resoluciones | X Circulares</t>
    </r>
    <r>
      <rPr>
        <sz val="11"/>
        <color theme="1"/>
        <rFont val="Aptos Narrow"/>
        <family val="2"/>
        <scheme val="minor"/>
      </rPr>
      <t xml:space="preserve">
• Consejo Académico: </t>
    </r>
    <r>
      <rPr>
        <sz val="11"/>
        <color rgb="FFFF0000"/>
        <rFont val="Aptos Narrow"/>
        <family val="2"/>
        <scheme val="minor"/>
      </rPr>
      <t>X Acuerdos | X Resoluciones | X Circulares</t>
    </r>
    <r>
      <rPr>
        <sz val="11"/>
        <color theme="1"/>
        <rFont val="Aptos Narrow"/>
        <family val="2"/>
        <scheme val="minor"/>
      </rPr>
      <t xml:space="preserve">
• Consejo de Participación: </t>
    </r>
    <r>
      <rPr>
        <sz val="11"/>
        <color rgb="FFFF0000"/>
        <rFont val="Aptos Narrow"/>
        <family val="2"/>
        <scheme val="minor"/>
      </rPr>
      <t>X Acuerdos | X Resoluciones | X Circulares</t>
    </r>
    <r>
      <rPr>
        <sz val="11"/>
        <color theme="1"/>
        <rFont val="Aptos Narrow"/>
        <family val="2"/>
        <scheme val="minor"/>
      </rPr>
      <t xml:space="preserve">
• Consejo de Gestión: </t>
    </r>
    <r>
      <rPr>
        <sz val="11"/>
        <color rgb="FFFF0000"/>
        <rFont val="Aptos Narrow"/>
        <family val="2"/>
        <scheme val="minor"/>
      </rPr>
      <t>X Acuerdos | X Resoluciones | X Circulares</t>
    </r>
    <r>
      <rPr>
        <sz val="11"/>
        <color theme="1"/>
        <rFont val="Aptos Narrow"/>
        <family val="2"/>
        <scheme val="minor"/>
      </rPr>
      <t xml:space="preserve">
• Rectoría: </t>
    </r>
    <r>
      <rPr>
        <sz val="11"/>
        <color rgb="FFFF0000"/>
        <rFont val="Aptos Narrow"/>
        <family val="2"/>
        <scheme val="minor"/>
      </rPr>
      <t xml:space="preserve">X Acuerdos | X Resoluciones | X Circulares
</t>
    </r>
    <r>
      <rPr>
        <sz val="11"/>
        <color theme="1"/>
        <rFont val="Aptos Narrow"/>
        <family val="2"/>
        <scheme val="minor"/>
      </rPr>
      <t>• Secretaría General:</t>
    </r>
    <r>
      <rPr>
        <sz val="11"/>
        <color rgb="FFFF0000"/>
        <rFont val="Aptos Narrow"/>
        <family val="2"/>
        <scheme val="minor"/>
      </rPr>
      <t xml:space="preserve"> X Circulares</t>
    </r>
    <r>
      <rPr>
        <sz val="11"/>
        <color theme="1"/>
        <rFont val="Aptos Narrow"/>
        <family val="2"/>
        <scheme val="minor"/>
      </rPr>
      <t xml:space="preserve">
Los cuales fueron publicados en el SISGRAL o los portales web asociados a las instancias que los emiten.</t>
    </r>
  </si>
  <si>
    <t>39. Actualizar, simplificar y flexibilizar anualmente la operación de los procesos institucionales en el cumplimiento de las funciones universitarias.</t>
  </si>
  <si>
    <r>
      <t>Promedio de actualización de Procesos SIGUD = (</t>
    </r>
    <r>
      <rPr>
        <sz val="10"/>
        <color theme="1"/>
        <rFont val="Calibri"/>
        <family val="2"/>
      </rPr>
      <t>∑ nivel de actualización de los procesos/número</t>
    </r>
    <r>
      <rPr>
        <sz val="10"/>
        <color theme="1"/>
        <rFont val="Aptos Narrow"/>
        <family val="2"/>
        <scheme val="minor"/>
      </rPr>
      <t xml:space="preserve"> de procesos)∗100</t>
    </r>
  </si>
  <si>
    <r>
      <t xml:space="preserve">El Modelo de Operación por Procesos de la Universidad Distrital se compone de 22 Procesos distribuidos así; 3 procesos Misionales, 5 Estratégicos, 12 procesos de apoyo y 2 procesos de Evaluación y Control.
En cuanto a la actualización de los Procesos, la Oficina Asesora de Planeación y Control, como coordinadora del Sistema Integrado de Gestión, lideró y promovió el proyecto denominado </t>
    </r>
    <r>
      <rPr>
        <i/>
        <sz val="11"/>
        <color theme="1"/>
        <rFont val="Aptos Narrow"/>
        <family val="2"/>
        <scheme val="minor"/>
      </rPr>
      <t>‘Construcción y actualización de información base de los Procesos que componen el Modelo de Operación por Procesos, para el desarrollo y avance de la política 4: modernización de la gestión administrativa, financiera y del talento humano, dentro del marco del Plan Estratégico de Desarrollo 2007-2016 de la Universidad Distrital Francisco José de Caldas’</t>
    </r>
    <r>
      <rPr>
        <sz val="11"/>
        <color theme="1"/>
        <rFont val="Aptos Narrow"/>
        <family val="2"/>
        <scheme val="minor"/>
      </rPr>
      <t>, el cual se ejecutó entre diciembre de 2016 y marzo de 2018. Como resultado de dicho proyecto, se actualizaron los diferentes niveles documentales asociados a cada proceso (caracterización, procedimientos, manuales, instructivos, guías, formatos, normograma y demás), con el fin de estandarizar las actividades que se ejecutan en los mismos y consolidarlas como una herramienta para la gestión.</t>
    </r>
  </si>
  <si>
    <t>El Modelo de Operación por Procesos de la Universidad Distrital se compone de 22 Procesos distribuidos así; 3 procesos Misionales, 5 Estratégicos, 12 procesos de apoyo y 2 procesos de Evaluación y Control.
Para la vigencia 2019, la Oficina Asesora de Planeación y Control reporta que, a raíz de las oportunidades de mejora detectadas por los Líderes y Gestores de Procesos se generaron ejercicios de elaboración, modificación o eliminación documental, los cuales propiciaron la actualización de 19 Procesos. De esta manera el reporte del indicador corresponde a (19 procesos actualizados/22 procesos]*100= 86,36%</t>
  </si>
  <si>
    <t>El Modelo de Operación por Procesos de la Universidad Distrital se compone de 22 Procesos distribuidos así; 3 procesos Misionales, 5 Estratégicos, 12 procesos de apoyo y 2 procesos de Evaluación y Control.
Para la vigencia 2020, la Oficina Asesora de Planeación y Control a raíz de las oportunidades de mejora detectadas por los Líderes y Gestores de Procesos generó ejercicios de elaboración, modificación o eliminación documental con el fin de propiciar la actualización de 13 de los 22 Procesos del Modelo de Operación por Procesos, lo cual arroja un porcentaje de 59,1% de actualización.</t>
  </si>
  <si>
    <r>
      <t xml:space="preserve">El Modelo de Operación por Procesos de la Universidad Distrital se compone de 22 procesos distribuidos así; 3 procesos Misionales, 5 Estratégicos, 12 procesos de apoyo y 2 procesos de Evaluación y Control.
Durante la vigencia 2023, la Oficina Asesora de Planeación a través del Equipo SIGUD realizo el acompañamiento a los diferentes procesos en el ejercicio de diagnóstico y actualización de su docuemntación. Fruto de este trabajo se alcanzó un nivel de actualización promedio del 68,3%. 
Ampliado en la sección </t>
    </r>
    <r>
      <rPr>
        <sz val="11"/>
        <color rgb="FFFF0000"/>
        <rFont val="Aptos Narrow"/>
        <family val="2"/>
        <scheme val="minor"/>
      </rPr>
      <t>XX</t>
    </r>
    <r>
      <rPr>
        <sz val="11"/>
        <color theme="1"/>
        <rFont val="Aptos Narrow"/>
        <family val="2"/>
        <scheme val="minor"/>
      </rPr>
      <t xml:space="preserve">. </t>
    </r>
  </si>
  <si>
    <t>40. Establecer la adecuada asignación de funciones, competencias, seguridad jurídica y equilibrio institucional en la organización, gobierno y gestión de la Universidad.</t>
  </si>
  <si>
    <t xml:space="preserve"> - Revisión, actualización y modernización del Estatuto General y de las demás normas estatutarias requeridas para el cumplimiento de las funciones institucionales, con las debidas consultas a la comunidad universitaria.</t>
  </si>
  <si>
    <t>Porcentaje de normas estatutarias actualizadas. = [(Normas actualizadas)/(Total de normas estatutarias)]∗100</t>
  </si>
  <si>
    <t xml:space="preserve">En cuanto a las normas estatutarias de la Universidad, se identifican las siguientes: 
- Estatuto General, Acuerdo 003/1997 del Consejo Superior Universitario
- Estatuto Académico, Acuerdo 004/1996 del Consejo Superior Universitario 
- Estatuto Estudiantil, Acuerdo 027/1993 del Consejo Superior Universitario 
- Estatuto Docente, Acuerdo 011/2002 del Consejo Superior Universitario 
- Reglamento del Personal Administrativo de los Empleados Públicos, Acuerdo 011/1988 del Consejo Superior Universitario
- Estatuto de Bienestar Universitario, Acuerdo 010 /1996 del Consejo Superior Universitario
- Estatuto de Contratación, Acuerdo 03 de 2015 del Consejo Superior Universitario 
Al cierre de la vigencia no se generaron actualizaciones en los mismos. </t>
  </si>
  <si>
    <t>En cuanto a las normas estatutarias de la Universidad, se identifican las siguientes: 
- Estatuto General, Acuerdo 003/1997 del Consejo Superior Universitario
- Estatuto Académico, Acuerdo 004/1996 del Consejo Superior Universitario 
- Estatuto Estudiantil, Acuerdo 027/1993 del Consejo Superior Universitario 
- Estatuto Docente, Acuerdo 011/2002 del Consejo Superior Universitario 
- Reglamento del Personal Administrativo de los Empleados Públicos, Acuerdo 011/1988 del Consejo Superior Universitario
- Estatuto de Bienestar Universitario, Acuerdo 010 /1996 del Consejo Superior Universitario
- Estatuto de Contratación, Acuerdo 03 de 2015 del Consejo Superior Universitario 
Al cierre de la vigencia no se generaron actualizaciones en los mismos. Sin embrago, es importante mencionar que en el marco del proceso de reforma universitaria, a partir de la propuesta de la Asamblea Universitaria, la Comisión Permanente de Reforma Universitaria está trabajando en la revisión y ajuste de la propuesta de actualización del Estatuto General. Se espera que una vez se actualice este estatuto se inicie la actualización de los estatutos derivados. (elementos relacionados en la meta 14)</t>
  </si>
  <si>
    <r>
      <t xml:space="preserve">En cuanto a las normas estatutarias de la Universidad, se identifican las siguientes: 
- Estatuto General, Acuerdo 003/1997 del Consejo Superior Universitario
- Estatuto Académico, Acuerdo 004/1996 del Consejo Superior Universitario 
- Estatuto Estudiantil, Acuerdo 027/1993 del Consejo Superior Universitario 
- Estatuto Docente, Acuerdo 011/2002 del Consejo Superior Universitario 
- Reglamento del Personal Administrativo de los Empleados Públicos, Acuerdo 011/1988 del Consejo Superior Universitario
- Estatuto de Bienestar Universitario, Acuerdo 010 /1996 del Consejo Superior Universitario
- Estatuto de Contratación, Acuerdo 03 de 2015 del Consejo Superior Universitario 
- Estatuto Presupuestal y Financiero. 
</t>
    </r>
    <r>
      <rPr>
        <sz val="11"/>
        <color rgb="FFFF0000"/>
        <rFont val="Aptos Narrow"/>
        <family val="2"/>
        <scheme val="minor"/>
      </rPr>
      <t>Al cierre de la vigencia no se generaron actualizaciones en los mismos. Sin embrago, es importante mencionar que, en el marco del proceso de reforma universitaria, a partir de la propuesta de la Asamblea Universitaria, la Comisión Permanente de Reforma Universitaria está trabajando en la revisión y ajuste de la propuesta de actualización del Estatuto General. Se espera que una vez se actualice este estatuto se inicie la actualización de los estatutos derivados. (elementos relacionados en la meta 14)</t>
    </r>
  </si>
  <si>
    <t xml:space="preserve">Consejo Superior Universitario </t>
  </si>
  <si>
    <t>41. Conseguir la publicación oportuna y completa de toda la información relacionada con el principio de transparencia y derecho de acceso a información pública, de acuerdo con la Ley 1712 de 2014.</t>
  </si>
  <si>
    <t xml:space="preserve"> - Consolidación de sistemas de gestión, control, seguimiento, digitalización y acceso a la información, gestión documental, servicio en línea, trámites institucionales y atención a las personas.</t>
  </si>
  <si>
    <t>Porcentaje de información publicada según la ley 1712 de 2014 = [(Información publicada)/(Información publicable según ley)]∗100</t>
  </si>
  <si>
    <t>Oficina de Quejas, Reclamos y Atención al Ciudadano</t>
  </si>
  <si>
    <t xml:space="preserve">42A. (A) Lograr indicadores de cero corrupción en la gestión institucional. </t>
  </si>
  <si>
    <t xml:space="preserve"> - Estudiar, detectar, tratar y eliminar los riesgos de corrupción, motivando la participación de la comunidad universitaria y de la sociedad en la vigilancia de la gestión y la protección del patrimonio de la Universidad.</t>
  </si>
  <si>
    <t>Cumplimiento promedio de las metas del PAAC de cada vigencia = (∑ cumplimiento de las metas/total de metas en el PAAC)</t>
  </si>
  <si>
    <t>PAAC 2017</t>
  </si>
  <si>
    <t>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nivel de cumplimiento de las metas establecidas en el PAAC de la vigencia 2018 corresponde a 68,3%, discriminados por cada uno de sus seis componentes de la siguiente manera: 
Gestión del Riesgo de Corrupción: 100% | Racionalización de Trámites: 0% | Rendición de Cuentas: 100% | Mecanismos para Mejorar la Atención al Ciudadano 100% | Mecanismos para Mejorar la Transparencia y el Acceso a la Información: 100% | Integridad: 10%.</t>
  </si>
  <si>
    <t>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nivel de cumplimiento de las metas establecidas en el PAAC de la vigencia 2019 corresponde a 82,8%, discriminados por cada uno de sus seis componentes de la siguiente manera: 
Gestión del Riesgo de Corrupción: 100% | Racionalización de Trámites: 85,8% | Rendición de Cuentas: 100% | Mecanismos para Mejorar la Atención al Ciudadano 70,4% | Mecanismos para Mejorar la Transparencia y el Acceso a la Información: 74,2% | Integridad: 66,6%.</t>
  </si>
  <si>
    <t>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nivel de cumplimiento de las metas establecidas en el PAAC de la vigencia 2020 corresponde a 50,0%, discriminados por cada uno de sus seis componentes de la siguiente manera: 
Gestión del Riesgo de Corrupción: 87% | Racionalización de Trámites: 0% | Rendición de Cuentas: 76% | Mecanismos para Mejorar la Atención al Ciudadano 73% | Mecanismos para Mejorar la Transparencia y el Acceso a la Información: 64% | Integridad: 0%.</t>
  </si>
  <si>
    <t xml:space="preserve">En cumplimiento con lo establecido en el Estatuto Anticorrupción (Artículo 73 de la Ley 1474 de 2011) y el Decreto 2641 de 2012, el Plan Anticorrupción y de Atención al Ciudadano - PAAC se consolida como la estrategia anual con la cual la Universidad Distrital la lucha contra la corrupción y promueve el afianzamiento de la cultura de servicio al ciudadano, tiene como objetivo específico la prevención de eventos y situaciones de corrupción que eventualmente se puedan presentar en el entorno del accionar institucional y generar Procesos de Control (Auto-Control, Control Institucional, Control Ciudadano) para garantizar y reconocer los derechos y deberes de todos los que de una u otra manera nos vinculamos con la organización, ya sea a nivel de usuario interno, externo, comunidad y Estado.
En ese sentido, el cumplimiento de las metas establecidas en el PAAC de la vigencia 2023 alcanzó el 65,0%, discriminados por cada uno de sus seis componentes de la siguiente manera: 
Gestión del Riesgo de Corrupción: 71% | Racionalización de Trámites: 31% | Rendición de Cuentas: 85% | Mecanismos para Mejorar la Atención al Ciudadano 68% | Mecanismos para Mejorar la Transparencia y el Acceso a la Información: 53% | Integridad: 80%.
De igual manera, es importante comentar que de el artículo 31 de la Ley 2195 del 18 de enero de 2022, se modificó el artículo 73 de la Ley 1474 de 2011, y estableció la obligación de las entidades públicas de adoptar  Programas de Transparencia y Ética Pública, el cual iniciará su consolidación desde 2024. </t>
  </si>
  <si>
    <t>42B. (B) Lograr indicadores de cero corrupción en la gestión institucional.</t>
  </si>
  <si>
    <t>Número de canales de atención en las localidades de Bogotá = ∑ Número de canales de atención en las localidades de Bogotá</t>
  </si>
  <si>
    <t>En cuando a los canales de atención de la Universidad Distrital dirigidos a la atención de usuarios, para el año 2018, la Universidad contaba con 6 canales de atención, en el mismo número de localidades de la ciudad:
Sede Bosa El Porvenir | Facultad de Ciencias y Educación | Facultad Tecnológica | Sede Administrativa (calle 40) | SuperCade CAD | SuperCade Candelaria</t>
  </si>
  <si>
    <t>En cuando a los canales de atención de la Universidad Distrital dirigidos a la atención de usuarios, para el año 2019, la Universidad contaba con 6 canales de atención, en el mismo número de localidades de la ciudad:
Sede Bosa El Porvenir | Facultad de Ciencias y Educación | Facultad Tecnológica | Sede Administrativa (calle 40) | SuperCade CAD | SuperCade Candelaria</t>
  </si>
  <si>
    <t>En cuando a los canales de atención de la Universidad Distrital dirigidos a la atención de usuarios, para el año 2019, la Universidad contaba con 6 canales de atención, en el mismo número de localidades de la ciudad:
Sede Bosa El Porvenir | Facultad de Ciencias y Educación | Facultad Tecnológica | Sede Administrativa (calle 40) | SuperCade CAD | SuperCade Candelaria
Debido a la situación de emergencia sanitaria por COVID-19, se imposibilito brindar atención presencial continua en los cuatro (4) puntos de atención propios: Facultad Tecnológica, Facultad de Ciencias y Educación, Sede Administrativa - Facultad Ingeniería, Sede Bosa Porvenir y en los dos puntos de atención por convenio RED CADE SuperCade CAD y SuperCade CAD, por lo cual la OQRAC debió adaptarse a la virtualidad para garantizar la atención a la ciudadanía, ampliando los horarios de atención en canales virtuales y la capacidad de respuesta en el menor tiempo posible</t>
  </si>
  <si>
    <t>Para la vigencia, la Universidad logró poner a disponibilidad de la ciudadanía 10 medios de atención, distribuidos por canal de la siguiente manera:  
• Canal telefónico: Línea de atención 3239300 ext.: 1420 – 1421 – 1458 -1459 – 4212 3238340
• Canal presencial: puntos de atención en la sede Bosa El Porvenir, sede administrativa, Facultad Tecnológica, Facultad de Ciencias y Educación, FAMARENA (sede Vivero) y Facultad de Artes ASAB. 
• Virtual: chat institucional, email y Sistema Distrital para la Gestión de Peticiones Ciudadanas, Bogotá te escucha.</t>
  </si>
  <si>
    <t>43C. (C) Lograr indicadores de cero corrupción en la gestión institucional.</t>
  </si>
  <si>
    <t>Número de rendiciones de cuentas realizadas a la comunidad anualmente = ∑ Número de rendiciones de cuentas realizadas a la comunidad anualmente</t>
  </si>
  <si>
    <t>La Audiencia Pública de Rendición de Cuentas 2018, en la que se visibilizan los resultados de la gestión institucional durante la vigencia 2017, se realizó en la Biblioteca Central de la sede Aduanilla de Paiba (Calle 13 # 31-75, Bogotá), el día viernes 16 de marzo a partir de las 9:00 a.m. y hasta las 12:00 m., en el marco del Plan Anticorrupción y Atención al Ciudadano “Hacia la Transparencia Institucional”, con la participación del señor Rector, Vicerrector Académico, Vicerrector Administrativo y Financiero, Secretario General, Directores del CIDC, IDEXUD, CERI y la Jefe de la Oficina Asesora de Control Interno.</t>
  </si>
  <si>
    <t>En el año 2019, se celebró la Audiencia Pública de Rendición de Cuentas en la que se socializó la gestión realizada durante la vigencia 2018, el martes 30 de abril de 2019 a partir de las 9:00 a.m. a 12:00 pm en el auditorio del edificio Investigadores ubicado en la sede Aduanilla de Paiba en Bogotá, con la participación del señor Rector, Vicerrector Académico, Vicerrector Administrativo y Financiero, Secretario General, directores del CIDC, IDEXUD, CERI y la jefe de la Oficina Asesora de Control Interno.</t>
  </si>
  <si>
    <t xml:space="preserve">Durante la vigencia 2020, con el propósito de fortalecer los espacios de rendición de cuentas y diálogo puestos a disposición de la Comunidad Universitaria y en particular, de manera específica  a la comunidad de cada una de las Facultades, se implementaron de manera inédita los talleres de diálogo, en el espacio de la Revista de la Mañana de LAUD Estéreo, en donde cada una de las Facultades rindieron cuentas respecto a su gestión durante la vigencia 2019, exponiendo sus principales logros y dificultades a la Comunidad Universitaria. Así mismo, en el desarrollo de los mismos se habilitaron los canales para recibir las preguntas que se generaron durante este ejercicio (mail, chat institucional y una línea telefónica).
De la misma manera, el día 15 de Julio, una vez terminados los 5 Talleres de Diálogo, se realizó la Audiencia Pública de Rendición de Cuentas en cabeza del Señor Rector, exponiendo los resultados de la Gestión Institucional del año 2019 y respondiendo las preguntas de los participantes de este ejercicio.
Teniendo en cuenta las restricciones generadas por la pandemia por COVID-19, las actividades se desarrollaron de manera virtual. </t>
  </si>
  <si>
    <t xml:space="preserve">Durante la vigencia 2021, se mantuvo el esquema de espacios de diálogo y rendición de cuentas generados en la vigencia anterior. Así, se desarrollaron 5 talleres de diálogo, en el espacio de la Revista de la Mañana de LAUD Estéreo, en donde cada una de las Facultades rindieron cuentas respecto a su gestión durante la vigencia 2020, exponiendo sus principales logros y dificultades a la Comunidad Universitaria. Así mismo, en el desarrollo de los mismos se habilitaron los canales para recibir las preguntas que se generaron durante este ejercicio (mail, chat institucional y una línea telefónica).
El día 15 de Julio el Señor Rector y su Equipo Directivo presentaron los resultados de la gestión a nivel institucional y de igual manera, dieron respuestas a las preguntas que la ciudadanía remitió a través de los diferentes canales dispuestos para ello. 
Teniendo en cuenta las restricciones generadas por la pandemia por COVID-19, las actividades se desarrollaron de manera virtual. </t>
  </si>
  <si>
    <t>Durante la vigencia 2023, se mantuvo el esquema de espacios de diálogo y rendición de cuentas establecido en la estrategia de rendición de cuentas para vigencias anteriores. Así, se desarrollaron 6 talleres de diálogo, en el espacio de la Revista de la Mañana de LAUD Estéreo, en donde cada una de las Facultades rindieron cuentas respecto a su gestión durante la vigencia 2022, exponiendo sus principales logros y dificultades a la Comunidad Universitaria. Así mismo, en el desarrollo de los mismos se habilitaron los canales institucionales para recibir las preguntas que se generaron durante este ejercicio (mail, chat institucional y una línea telefónica).
Así mismo, el 12 de abril de 2023, el Señor Rector y su Equipo Directivo presentaron los resultados de la gestión a nivel institucional y de igual manera, dieron respuestas a las preguntas que la ciudadanía remitió a través de los diferentes canales dispuestos para ello.</t>
  </si>
  <si>
    <t># metas</t>
  </si>
  <si>
    <t># metas que se miden</t>
  </si>
  <si>
    <t>Suma avance de las metas</t>
  </si>
  <si>
    <t>Promedio de avance</t>
  </si>
  <si>
    <t>Lineamiento Estratégico 5</t>
  </si>
  <si>
    <t>Total</t>
  </si>
  <si>
    <t>% Cumplimiento</t>
  </si>
  <si>
    <t>US</t>
  </si>
  <si>
    <t>WB</t>
  </si>
  <si>
    <t>ScN</t>
  </si>
  <si>
    <t>ScW</t>
  </si>
  <si>
    <t>Ajustes implementados = (ajustes en el sistema/acciones priorizadas)*100</t>
  </si>
  <si>
    <t xml:space="preserve">Diagnosticar las necesidades de ajuste de los sistemas de información de la Universidad y priorizar la intervención de los mismos. </t>
  </si>
  <si>
    <t xml:space="preserve">Realizar las gestiones correspondientes que permitan avanzar en la revisión, estudio y ajuste del Estatuto General de la Universidad a partir de la propuesta de estatuto presentada por la Asamblea Universitaria. </t>
  </si>
  <si>
    <t>Gestionar y ajustar los  estatutos complementarios priorizados.</t>
  </si>
  <si>
    <t xml:space="preserve">Liderar la revisión, ajuste y operativización de los procedimientos del proceso de Gestión Contractual, de cara a las responsabilidades asignadas a la Oficina de Contratación. </t>
  </si>
  <si>
    <t xml:space="preserve">Liderar técnica y metodológicamente la revisión, priorización e intervención de la documentación de los procesos que componen el modelo de operación de la Universidad, de conformidad con los cambios normativos y dinámicas institucionales actuales.  
Diagnosticar la necesidad de actualización del proceso X, en el que la dependencia funge como Líder/gestor, y promover las intervenciones correspondientes. </t>
  </si>
  <si>
    <t>Sistema de información divulgado= (acciones ejecutadas / acciones establecidas)*100</t>
  </si>
  <si>
    <t xml:space="preserve">Promover acciones que permitan el aumento de las revistas institucionales indexadas por Minciencias. </t>
  </si>
  <si>
    <t xml:space="preserve">Gestionar la visibilidad de libros de investigación creación </t>
  </si>
  <si>
    <t xml:space="preserve">Gestionar resultados de investigación con potencial de transferencia </t>
  </si>
  <si>
    <t>Promover el desarrollo de actividades de investigación-creación con el sector productivo o grupos sociales a través de la materialización de  convenios o alianzas estratégicas</t>
  </si>
  <si>
    <t>Desarrollar programas de educación no formal y continua dirigidos a entidades y comunidad en general</t>
  </si>
  <si>
    <t>Ofertar programas de educación para el trabajo y el desarrollo humano en una lengua extranjera</t>
  </si>
  <si>
    <t xml:space="preserve">Liderar la ejecución y seguimiento a la hoja de ruta para la implementación  del sistema de talento humano de la Universidad Distrital. </t>
  </si>
  <si>
    <t>Rectoría
Oficina de Talento Humano 
Vicerrectoría Administrativa y Financiera</t>
  </si>
  <si>
    <t xml:space="preserve">Liderar la formulación, ejecución y seguimiento Plan de Ampliación y Actualización de la Planta Administrativa. </t>
  </si>
  <si>
    <t xml:space="preserve">Diseñar y aplicar un sistema de evaluación de los servicios de bienestar universitario, que permitan identificar el nivel de satisfacción de los usuarios y a partir de este, establecer acciones para su fortalecimiento. </t>
  </si>
  <si>
    <t xml:space="preserve">Definir y ejecutar un plan de acción que permita identificar, intervenir y mitigar las causas de la deserción estudiantil, además de hacer seguimiento estadístico a los indicadores asociados. </t>
  </si>
  <si>
    <t xml:space="preserve">Articular las instancias institucionales en pro de la implementación del Plan de Acción de la Política de Género y Diversidades Sexuales, y realizar su seguimiento y evaluación. </t>
  </si>
  <si>
    <t>Estructurar y desarrollar procesos de formación para el fortalecimiento de competencias TIC en estudiantes, docentes y administrativos.</t>
  </si>
  <si>
    <t xml:space="preserve">Articular las instancias institucionales para la formulación del Plan de Acción de la Política de Inclusión y promover su ejecución y seguimiento periódico. </t>
  </si>
  <si>
    <t>Desarrollar programas de formación en inclusión dirigidos a la comunidad académica.</t>
  </si>
  <si>
    <t>Caracterizar a la población estudiantil, docente y administrativa en situación de discapacidad, como insumo para el desarrollo de programas para su atención.</t>
  </si>
  <si>
    <t xml:space="preserve">Participar en convocatorias y actividades con financiación externa que permitan la financiación de  procesos de transformación digital de la Universidad. </t>
  </si>
  <si>
    <t>Convocatorias</t>
  </si>
  <si>
    <t xml:space="preserve">Promover la revisión, digitalización y automatización de los trámites de la Universidad inscritos en la plataforma SUIT, de conformidad con lo establecido en el Decreto 088 de 2022. </t>
  </si>
  <si>
    <t xml:space="preserve">Identificar, priorizar y gestionar intervenciones que garanticen la accesibilidad en las diferentes sedes de la Universidad. </t>
  </si>
  <si>
    <t>Oficina de Talento Humano
Oficina Asesora de Planeación</t>
  </si>
  <si>
    <t>Oficina Asesora de Planeación 
Oficina Asesora de Tecnologías e Información
 Dependencias líderes de los trámites</t>
  </si>
  <si>
    <t>Planes de internacionalización de Facultad</t>
  </si>
  <si>
    <t>No</t>
  </si>
  <si>
    <t>Avance en la implementación o cumplimiento del Modelo de Acreditación Institucional = (acciones ejecutadas/acciones establecidas)*100</t>
  </si>
  <si>
    <t xml:space="preserve">Normatividad expedida = No. de actos administrativos. </t>
  </si>
  <si>
    <t>Oficina de bienestar Universitario
Vicerrectoría Académica
(Centro de Apoyo y Desarrollo Educativo y Profesional - CADEP ACACIA)</t>
  </si>
  <si>
    <t xml:space="preserve">Vicerrectoría Académica
(Centro de Apoyo y Desarrollo Educativo y Profesional - CADEP ACACIA)
Oficina de Bienestar Universitario </t>
  </si>
  <si>
    <t>Vicerrectoría Academica (Comité Currículo y Calidad)
Facultades</t>
  </si>
  <si>
    <t>Vicerrectoría Académica
Oficina Asesora de Planeación 
Rectoría
Oficina de Bienestar Universitario
Vicerrectoría Académica 
Vicerrectoría Administrativa y Financiera
Secretaria General
Oficina Asesora de Tecnologías e Información 
Oficina Asesora de Planeación 
Oficina de Investigaciones
ILUD
Oficina de Extensión
Oficina de Infraestructura</t>
  </si>
  <si>
    <t>1. Estructuración de la oficina  (OATI y Conformación de grupos de trabajo) Evidencias - WhatsApp página 49
2. Equipamiento de la Oficina para su funcionamiento
3. Levantamiento y/o actualización del proceso, procedimientos, formatos
Revisar avance con OATI</t>
  </si>
  <si>
    <t xml:space="preserve">1. Consolidación del diagnostico (ADN). 20%
Se realizó en el 2023, solicitar evidencia a Milena
2. Estructuración de la propuesta de agenda. 20%
Se cuenta con la estructuración de la propuesta para el 2024-1
3. Socialización  comité de investigaciones - ACTA/MEMORIAS 20%
4. Socialización a facultades y unidades de investigación para observaciones 20% 
5. Presentación final y aval ante el Comité de Investigaciones. </t>
  </si>
  <si>
    <t>Publindex: 8/23=34,7%
Scopus:2/23=8,7% 
SCIELO Colombia: 6/23=26.09% 
9,13Dialnet: 9/23= 39,13%
DOAJ: 17/23=73,91%
Latindex catalogo 2.0: 7/23=30,43%</t>
  </si>
  <si>
    <t xml:space="preserve">Promover acciones orientadas a la indexación de las revistas de la Universidad Distrital en los diferentes referentes aplicables. </t>
  </si>
  <si>
    <t>Realizar las gestiones correspondientes para garantizar el cumplimiento de los requisitos y lineamientos establecidos para el Subsistema de gestión de Seguridad y Salud en el Trabajo (SGSST) en la Resolución 0312 de 2019.</t>
  </si>
  <si>
    <t xml:space="preserve">Para efectos del reporte del indicador, se consideran como usuarios satisfechos aquellos que evalúen el nivel general de servicio con un puntaje de 4 o 5. </t>
  </si>
  <si>
    <t>Planes TIC</t>
  </si>
  <si>
    <t>Vicerrectoría Academica 
Planes TIC</t>
  </si>
  <si>
    <t xml:space="preserve">Realizar el seguimiento a la ejecución del proyecto de   construcción del edificio de laboratorios de la Facultad de Ingeniería. </t>
  </si>
  <si>
    <t xml:space="preserve">Para efectos del proceso se establecen las siguientes etapas
1. Formulación de la política
2. Concepto técnico y jurídico
3. Presentación y aval por parte del Consejo Académico
4. Presentación a Comisiones del Consejo Superior Universitario
5. Presentación y aval - Consejo Superior Universitario </t>
  </si>
  <si>
    <r>
      <t>El indicador se modificó anteriormente era:</t>
    </r>
    <r>
      <rPr>
        <b/>
        <sz val="10"/>
        <rFont val="Calibri"/>
        <family val="2"/>
      </rPr>
      <t xml:space="preserve"> Documentos reglamentarios de la política aprobados = (Actos administrativos expedidos por el C. Académico/Actos administrativos reglamentarios requeridos) *100</t>
    </r>
    <r>
      <rPr>
        <sz val="10"/>
        <rFont val="Calibri"/>
        <family val="2"/>
      </rPr>
      <t xml:space="preserve"> a</t>
    </r>
    <r>
      <rPr>
        <b/>
        <sz val="10"/>
        <rFont val="Calibri"/>
        <family val="2"/>
      </rPr>
      <t xml:space="preserve"> Avance en la construcción de la reglamentación de la política = (acciones desarrolladas/acciones establecidas)*100, adicionalmente la meta se disminuyo a 75%, </t>
    </r>
    <r>
      <rPr>
        <sz val="10"/>
        <rFont val="Calibri"/>
        <family val="2"/>
      </rPr>
      <t xml:space="preserve"> teniendo en cuenta lo anterior se solicita establecer las acciones al 100% para poder medir este indicador y  reportar el avance de cada periodo según corresponda. luego  determinar cuales son las acciones pendientes .</t>
    </r>
  </si>
  <si>
    <t>Avance en la hoja de ruta para la construcción de la reglamentación de la política de Interinstitucionalización e internacionalización= (acciones ejecutadas/acciones establecidas)*100</t>
  </si>
  <si>
    <r>
      <t>El indicador se modificó anteriormente era:</t>
    </r>
    <r>
      <rPr>
        <b/>
        <sz val="10"/>
        <color theme="1"/>
        <rFont val="Calibri"/>
        <family val="2"/>
      </rPr>
      <t xml:space="preserve"> Planes de internacionalización de Facultad = ∑ Planes de internacionalización de Facultad aprobados por la instancia competente</t>
    </r>
    <r>
      <rPr>
        <sz val="10"/>
        <color theme="1"/>
        <rFont val="Calibri"/>
        <family val="2"/>
      </rPr>
      <t xml:space="preserve"> a un indicador de gestión: </t>
    </r>
    <r>
      <rPr>
        <b/>
        <sz val="10"/>
        <color theme="1"/>
        <rFont val="Calibri"/>
        <family val="2"/>
      </rPr>
      <t>Avance en la formulación de Planes de internacionalización de Facultad = (acciones desarrolladas/acciones establecidas)*100,</t>
    </r>
    <r>
      <rPr>
        <sz val="10"/>
        <color theme="1"/>
        <rFont val="Calibri"/>
        <family val="2"/>
      </rPr>
      <t xml:space="preserve"> adicionalmente la meta se modifico de 6 planes a 30% de avance,  teniendo en cuenta lo anterior se solicita establecer las acciones para poder medir este indicador y reportar el avance de cada periodo según corresponda.
Es importante tener en cuenta que estas acciones se establecen para medir el avance de cada una de las facultades en general</t>
    </r>
  </si>
  <si>
    <t>Reportar el porcentaje de recién graduados con suficiencia en nivel B2</t>
  </si>
  <si>
    <t>Reportar el porcentaje de docentes con suficiencia en nivel B1</t>
  </si>
  <si>
    <t>Plan Indicativo 2022-2025</t>
  </si>
  <si>
    <t>Plan Operativo General 2025</t>
  </si>
  <si>
    <t xml:space="preserve">Realizar el seguimiento a la implementación de Plan de Mejoramiento Institucional 2022-2029 derivado de la Resolución 023653 de 2021 del Ministerio de Educación Nacional, y ser necesario, promover su actualización. 
Presentar, colaborar y gestionar oportunamente ante las dependencias que se requieran, la información, trámites y productos correspondientes a las fuentes de mejora de su responsabilidad y competencia.  </t>
  </si>
  <si>
    <r>
      <rPr>
        <sz val="10"/>
        <color theme="1"/>
        <rFont val="Calibri"/>
        <family val="2"/>
      </rPr>
      <t xml:space="preserve">Revisar e institucionalizar las responsabilidad frente a la consolidación de información requerida por los sistemas del MEN (SPADIES, SACES y otros). </t>
    </r>
    <r>
      <rPr>
        <sz val="10"/>
        <color rgb="FFFF0000"/>
        <rFont val="Calibri"/>
        <family val="2"/>
      </rPr>
      <t xml:space="preserve">
(Según consideración de la Vicerrectoría Académica).</t>
    </r>
  </si>
  <si>
    <t>Instrumentos actualizados = Número de instrumentos actualizados
Avance en la revisión y actualización del PUI, PED = (actividades ejecutadas/actividades planeadas)*100</t>
  </si>
  <si>
    <t>Nivel de actualización del MOP = (Sum nivel de actualización de los procesos/número de procesos)
Nivel de actualización del proceso x = (Documentos actualizados/total de documentos)*100</t>
  </si>
  <si>
    <t>Promover el uso y apropiación del sistema SIGUD - DARUMA.</t>
  </si>
  <si>
    <t xml:space="preserve">Oficina de Investigaciones
Facultades
</t>
  </si>
  <si>
    <t>Oficina de Investigaciones
Facultades</t>
  </si>
  <si>
    <t xml:space="preserve">Formular, implementar y hacer seguimiento a los planes de la Gestión Estratégica del Talento Humano. </t>
  </si>
  <si>
    <t xml:space="preserve">Formular el Plan de Maestro de Bienestar. </t>
  </si>
  <si>
    <t>Diseñar y ejecutar el plan de implementación de la Política de Derechos Humanos, y realizar un seguimiento periódico de su progreso.</t>
  </si>
  <si>
    <t xml:space="preserve">Porcentaje de actividades Implementadas = (acciones ejecutadas/acciones establecidas)*100 </t>
  </si>
  <si>
    <t xml:space="preserve">Formular y ejecutar el Plan de Acción de la Política de  Educación Superior incluyente y accesible, y hacer seguimiento a su avance. </t>
  </si>
  <si>
    <t>Población atendida = (∑ de personas beneficiarias/ ∑ de personas de la comunidad universitaria en materia)*100</t>
  </si>
  <si>
    <t>Implementar y monitorear programas para medir el porcentaje de la comunidad universitaria que recibe atención en temas específicos, asegurando una cobertura efectiva y calculando la proporción de beneficiarios en relación con el total de la población objetivo.</t>
  </si>
  <si>
    <r>
      <rPr>
        <sz val="10"/>
        <color rgb="FF000000"/>
        <rFont val="Calibri"/>
        <family val="2"/>
      </rPr>
      <t>Apropiar los dominios y habilitadores de Transformación Digital en conformidad con MINTIC.</t>
    </r>
    <r>
      <rPr>
        <sz val="10"/>
        <color rgb="FFFF0000"/>
        <rFont val="Calibri"/>
        <family val="2"/>
      </rPr>
      <t xml:space="preserve"> </t>
    </r>
  </si>
  <si>
    <t>Implementar el Sistema de Gestión de Documentos Electrónicos de Archivos SGDEA.</t>
  </si>
  <si>
    <t>Identificar y digitalizar los documentos con fines archivísticos.</t>
  </si>
  <si>
    <t>Trámites digitalización y automatizados</t>
  </si>
  <si>
    <t xml:space="preserve"> Trámites y OPA's digitalizados = No. de Trámites y OPA's digitalizados
Promedio de digitalización de Trámites y OPA's = (sum del nivel de digitalización de los trámistes/número trámites)</t>
  </si>
  <si>
    <t xml:space="preserve">Ejercer la supervisión al contrato X(Ubicar el numero y objeto). </t>
  </si>
  <si>
    <t>Planes Maestros de Espacios Educativos de las Facultades, Biblioteca y Laboratorios formulados =  (∑ de Planes maestros formulados/ total de Planes maestros identificados)</t>
  </si>
  <si>
    <t>Oficina de Infraestructura
Oficina Asesora de Planeación
Rectoría</t>
  </si>
  <si>
    <t xml:space="preserve">Formular el Plan de Mantenimientos de la vigencia 2025 (que consolide las intervenciones de las diferentes sedes) de conformidad con las necesidades diagnosticadas, y promover su ejecución y seguimiento periódico. </t>
  </si>
  <si>
    <t>Nivel de avance del Plan de Mantenimiento por sede= (intervenciones ejecutadas/intervenciones priorizadas)*100</t>
  </si>
  <si>
    <t>Iniciativas de accesibilidad gestionadas = (No. de iniciativas de accesibilidad gestionadas /  No. de iniciativas de accesibilidad  presentadas)*100</t>
  </si>
  <si>
    <t>Estructurar e implementar el sistema de información relacionado con   Interinstitucionalización e internacionalización.</t>
  </si>
  <si>
    <t>Usapiens: 15
Webometrics: 22
 Scimago Nacional: 35</t>
  </si>
  <si>
    <t>Avance meta*</t>
  </si>
  <si>
    <t xml:space="preserve">Facultades
Biblioteca  
Laboratorios </t>
  </si>
  <si>
    <t>Revisión de políticas institucionales que permita responder a las demandas sociales, culturales y ambientales en consonancia con el horizonte de desarrollo, en el marco de la calidad.</t>
  </si>
  <si>
    <t>Generar las políticas o lineamientos institucionales correspondientes a  propósitos de formación para el aprendizaje.</t>
  </si>
  <si>
    <t>Nivel de avance en la generación de Políticas o lineamientos institucionales correspondiente a resultados de aprendizaje = (acciones ejecutadas/acciones establecidas)*100</t>
  </si>
  <si>
    <t>Avance en la consolidación del Plan de Mejoramiento de los programas  = (Nivel de avance de las metas/total de metas)*100</t>
  </si>
  <si>
    <t>Generar acciones encaminadas a contribuir en el desarrollo de la propuesta normativa para la inclusión de mediación tecnológica en los programas académicos.</t>
  </si>
  <si>
    <t>Nivel de avance en la gestión para el desarollo de la propuesta normativa para la inclusión de mediación tecnológica en los programas académicos = (acciones ejecutadas/acciones establecidas)*100</t>
  </si>
  <si>
    <t>Número de personas sensibilizadas o formadas en temas  de accesibilidad y la afectividad como dimensiones integrantes de la revisión, actualización y construcción curricular= ∑ Personas sensibilizadas o formadas en cada instancias</t>
  </si>
  <si>
    <t>Diseñar estrategias que promuevan  la articulación entre la educación media y la Universidad Distrital, y contribuir a su implementacion.</t>
  </si>
  <si>
    <t>Estrategias diseñadas = ∑ Estrategias diseñadas</t>
  </si>
  <si>
    <t>Evaluar y viabilizar, cuando corresponda, las propuestas de creación de nuevos programas de doctorado que articulen verticalmente la oferta académica de la Institución.</t>
  </si>
  <si>
    <t>Nivel de avance en la gestion de evaluacion y verifiacion de la propuesta para la viabilidad de  nuevos programas de doctorado = (acciones ejecutadas/acciones establecidas)*100</t>
  </si>
  <si>
    <t>Gestionar acciones encaminadas a contribuir en el desarrollo de una propuesta única de acto administrativo que articule la normatividad existente para los posgrados de la universidad.</t>
  </si>
  <si>
    <t>Avance en la gestión para la reglamentación única de posgrados = (acciones ejecutadas/acciones establecidas)*100</t>
  </si>
  <si>
    <t>Actos administrativos expedidos = (actos administrativos que defina la responsabilidad , y el proceso de seguimiento y verificación frente a la consolidación y reporte de la información requerida por los diferentes sistemas del MEN/actos administrativos requeridos)*100</t>
  </si>
  <si>
    <t xml:space="preserve">Declaración de la identidad de la Universidad Distrital Francisco José de Caldas y a partir de ella,  fortalecer la gestión del conocimiento y su apropiación social en la Universidad, buscando practicas de excelencia que articulen lo administrativo, académico y social desde el reconocimiento de los derechos humanos en condiciones de igualdad y equidad. </t>
  </si>
  <si>
    <t>Rectoria
Secretaría General
Oficina Asesora de Planeación
Oficina Jurídica</t>
  </si>
  <si>
    <t>Liderar el proceso de articulación de las Unidades Académicas y Administrativas en el proceso de formulación  y presentación de los ajustes a los estatutos derivados de acuerdo con el nuevo Estatuto General o los cambios transitorios en la estructura organizacional</t>
  </si>
  <si>
    <t xml:space="preserve">Estatutos complementarios ajustados = (Número de estatutos complementarios ajustados o creados/Número de estatutos establecidos)*100. </t>
  </si>
  <si>
    <t>Implementar un sistema integral de evidencias alineado con el modelo de Acreditación Institucional, garantizando la recolección, organización y entrega de reportes y evidencias para la autoevaluación institucional del periodo 2022-2025, con el fin de fortalecer la calidad educativa y facilitar procesos de mejora continua.</t>
  </si>
  <si>
    <t>Informes de avance de la implementación del sistema integral de evidencias alineado con el modelo de Acreditación Institucional.</t>
  </si>
  <si>
    <t>Número Total de informes del % de avance en la consolidación de información de reportes y evidencias de las vigencias 2022 a 2025 I de la implementación del sistema integral de evidencias alienado con el modelo de Acreditación Intitucional</t>
  </si>
  <si>
    <t>implementar un sistema integral de evidencias alineado con el modelo de Acreditación Institucional, garantizando la recolección, organización y entrega de reportes y evidencias para la autoevaluación institucional del periodo 2022-2025, con el fin de fortalecer la calidad educativa y facilitar procesos de mejora continua.</t>
  </si>
  <si>
    <t>Toda la vigencia</t>
  </si>
  <si>
    <t xml:space="preserve"> ∑Número de informes del % de avance en la consolidación de información de reportes y evidencias de las vigencias 2022 a 2025 I de la implementación del sistema integral de evidencias alienado con el modelo de Acreditación Intitucional</t>
  </si>
  <si>
    <t>Denominador fijo</t>
  </si>
  <si>
    <t>Comité Institucional de Currículo y Calidad</t>
  </si>
  <si>
    <t>N°.</t>
  </si>
  <si>
    <t>Peso (%)</t>
  </si>
  <si>
    <t>Periodo de ejecución</t>
  </si>
  <si>
    <t>Actividad</t>
  </si>
  <si>
    <t>Producto esperado</t>
  </si>
  <si>
    <t>Unidad o grupo responsable</t>
  </si>
  <si>
    <t>Nombre</t>
  </si>
  <si>
    <t>Fórmula</t>
  </si>
  <si>
    <t>Criterio del indicador</t>
  </si>
  <si>
    <t>Meta</t>
  </si>
  <si>
    <t>Optimizar la gestión curricular mediante el diseño de nuevos procedimientos en el Subsistema de Currículo y Calidad, que fortalezcan la coherencia pedagógica, la pertinencia de los contenidos y la mejora continua, garantizando una formación académica integral y de calidad para los estudiantes</t>
  </si>
  <si>
    <t>Porcentaje de avance en el diseño de nuevos procedimientos en el Subsistema de Currículo y Calidad.</t>
  </si>
  <si>
    <t>(Acciones ejecutadas en el diseño de los nuevos procedimientos en el subsitema de Currículo y Calidad/Acciones planificadas en el diseño de los nuevos procedimientos en el subsitema de Currículo y Calidad)x100</t>
  </si>
  <si>
    <t>Denominador variable</t>
  </si>
  <si>
    <t>Nuevos procedimientos implementados en el Subsistema de Currículo y Calidad.</t>
  </si>
  <si>
    <t>Fomentar la comprensión efectiva de los nuevos procedimientos del Subsistema de Currículo y Calidad, a través de una estrategia de socialización integral que promueva la colaboración entre las dependencias y la comunidad universitaria, garantizando así el aseguramiento de la calidad educativa y la mejora continua en los procesos académicos.</t>
  </si>
  <si>
    <t>Número Total de Jornadas de socialización realizadas con las dependencias sobre los nuevos procedimientos asociados al Subsistema de Currículo y Calidad en el marco del aseguramiento de la calidad.</t>
  </si>
  <si>
    <t>∑ Jornadas de socialización realizadas con las distintas dependencias e instancias de la Universidad.</t>
  </si>
  <si>
    <t>Informe de las Jornadas de socialización realizadas con las distintas dependencias e instancias de la Universidad.
Listas de asistencias o fotos
Actas de reuniones
Material de difusión</t>
  </si>
  <si>
    <t>Generar las políticas y lineamientos institucionales correspondientes a la formulación, seguimiento y evaluación de los propósitos de formación para el aprendizaje.</t>
  </si>
  <si>
    <t>Número total de reuniones de trabajo realizadas para la generación de políticas y lineamientos institucionales correspondientes alos propósitos de formación para el aprendizaje</t>
  </si>
  <si>
    <t>∑ Número de reuniones de trabajo realizadas para la generación de políticas y lineamientos institucionales correspondientes alos propósitos de formación para el aprendizaje.</t>
  </si>
  <si>
    <t>Actas de reunión, Documentos de propuesta de generación de políticas y lineamientos institucionales.</t>
  </si>
  <si>
    <t xml:space="preserve">Gestionar acreditaciones internacionales para programas de pregrado que no cuenten con las mismas. </t>
  </si>
  <si>
    <t>Porcentaje de avance en la gestión de acreditaciones internacionales para programas de pregrado.</t>
  </si>
  <si>
    <t>(Número total de acciones realizadas en la gestión de acreditaciones internacionales de programas de pregrado/Número total de acciones planificadas en la gestión de acreditaciones internacionales de programas de pregrado)x100</t>
  </si>
  <si>
    <t>Documentos asociados a cada etapa de acuerdo con la hoja de ruta para la acreditación internacional  (Facultades)</t>
  </si>
  <si>
    <t>Evaluar la reubicación de la Oficina Asesora Jurídica de la Universidad como dependencia funcional y jerárquica de la Rectoría.</t>
  </si>
  <si>
    <t>Documento de resultado de evaluación = No. De documentos</t>
  </si>
  <si>
    <t>Nivel de actualización o revisión de los procesos= (procesos revisados o actualizados de acuerdo con la metodología de evaluación establecida/total de procesos)*100</t>
  </si>
  <si>
    <t>Avance en la creación deel Sistema de Gestión de Documentos Electrónicos de Archivos SGDEA= (etapas desarrolladas/etapas establecidas)*100</t>
  </si>
  <si>
    <t xml:space="preserve">Secretaria General 
Oficina Asesora de Planeación </t>
  </si>
  <si>
    <t>Oficina Asesora de Sistemas
Red de Datos UDNET
Oficina Asesora de Jurídica
Oficina Asesora de Planeación y Control
Oficina Asesora de Control Interno</t>
  </si>
  <si>
    <t>Identificar las necesidades de Facultades, Biblioteca y Laboratorios, como suministro para el PMEE</t>
  </si>
  <si>
    <t>Documento de necesidades =  ∑ de documentos de necesidades consolidado</t>
  </si>
  <si>
    <t>Vicerrectoria Academica 
Facultades
Laboratorios 
Biblioteca</t>
  </si>
  <si>
    <t xml:space="preserve">Oficina de Infraestructura
Oficina Asesora de Planeación            Vicerrectoría académica </t>
  </si>
  <si>
    <t>Actualizar  o elaborar  el estudio de necesidades técnicas de infraestructura de sedes existentes y nuevas que respondan a los requerimientos académicos</t>
  </si>
  <si>
    <t>Estudio de necesidades de infraestructura = ∑ Estudio de necesidades de infraestructura realizado</t>
  </si>
  <si>
    <t>Planes de acción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</si>
</sst>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0.000%"/>
    <numFmt numFmtId="167" formatCode="#,##0.0"/>
    <numFmt numFmtId="168" formatCode="_-* #,##0.0_-;\-* #,##0.0_-;_-* &quot;-&quot;??_-;_-@_-"/>
  </numFmts>
  <fonts count="37"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0"/>
      <color theme="1"/>
      <name val="Aptos Narrow"/>
      <family val="2"/>
      <scheme val="minor"/>
    </font>
    <font>
      <sz val="9"/>
      <color theme="1"/>
      <name val="Aptos Narrow"/>
      <family val="2"/>
      <scheme val="minor"/>
    </font>
    <font>
      <sz val="11"/>
      <name val="Aptos Narrow"/>
      <family val="2"/>
      <scheme val="minor"/>
    </font>
    <font>
      <b/>
      <sz val="11"/>
      <name val="Aptos Narrow"/>
      <family val="2"/>
      <scheme val="minor"/>
    </font>
    <font>
      <i/>
      <sz val="11"/>
      <color theme="1"/>
      <name val="Aptos Narrow"/>
      <family val="2"/>
      <scheme val="minor"/>
    </font>
    <font>
      <sz val="10"/>
      <color theme="1"/>
      <name val="Calibri"/>
      <family val="2"/>
    </font>
    <font>
      <sz val="11"/>
      <color rgb="FF9C6500"/>
      <name val="Aptos Narrow"/>
      <family val="2"/>
      <scheme val="minor"/>
    </font>
    <font>
      <b/>
      <sz val="10"/>
      <color theme="1"/>
      <name val="Calibri"/>
      <family val="2"/>
    </font>
    <font>
      <sz val="14"/>
      <color theme="1"/>
      <name val="Aptos Narrow"/>
      <family val="2"/>
      <scheme val="minor"/>
    </font>
    <font>
      <b/>
      <sz val="14"/>
      <color theme="0"/>
      <name val="Aptos Narrow"/>
      <family val="2"/>
      <scheme val="minor"/>
    </font>
    <font>
      <sz val="11"/>
      <color theme="1"/>
      <name val="Calibri"/>
      <family val="2"/>
    </font>
    <font>
      <sz val="9"/>
      <color indexed="81"/>
      <name val="Tahoma"/>
      <family val="2"/>
    </font>
    <font>
      <b/>
      <sz val="9"/>
      <color indexed="81"/>
      <name val="Tahoma"/>
      <family val="2"/>
    </font>
    <font>
      <sz val="10"/>
      <name val="Calibri"/>
      <family val="2"/>
    </font>
    <font>
      <sz val="10"/>
      <color rgb="FFFF0000"/>
      <name val="Calibri"/>
      <family val="2"/>
    </font>
    <font>
      <b/>
      <sz val="10"/>
      <color rgb="FFFF0000"/>
      <name val="Calibri"/>
      <family val="2"/>
    </font>
    <font>
      <b/>
      <sz val="10"/>
      <name val="Calibri"/>
      <family val="2"/>
    </font>
    <font>
      <b/>
      <sz val="12"/>
      <color theme="0"/>
      <name val="Calibri"/>
      <family val="2"/>
    </font>
    <font>
      <sz val="10"/>
      <color rgb="FF000000"/>
      <name val="Calibri"/>
      <family val="2"/>
    </font>
    <font>
      <sz val="10"/>
      <color rgb="FF002060"/>
      <name val="Calibri"/>
      <family val="2"/>
    </font>
    <font>
      <b/>
      <sz val="11"/>
      <color theme="0"/>
      <name val="Calibri"/>
      <family val="2"/>
    </font>
    <font>
      <sz val="10"/>
      <color rgb="FF000000"/>
      <name val="Calibri"/>
    </font>
    <font>
      <sz val="10"/>
      <color theme="1"/>
      <name val="Calibri"/>
    </font>
    <font>
      <b/>
      <sz val="10"/>
      <color rgb="FF000000"/>
      <name val="Calibri"/>
    </font>
    <font>
      <sz val="11"/>
      <name val="Calibri"/>
      <family val="2"/>
    </font>
    <font>
      <b/>
      <sz val="11"/>
      <name val="Calibri"/>
      <family val="2"/>
    </font>
    <font>
      <b/>
      <sz val="12"/>
      <color theme="1"/>
      <name val="Calibri"/>
      <family val="2"/>
    </font>
    <font>
      <b/>
      <sz val="12"/>
      <color theme="1"/>
      <name val="Aptos Narrow"/>
      <family val="2"/>
      <scheme val="minor"/>
    </font>
    <font>
      <sz val="10"/>
      <name val="Aptos Narrow"/>
      <family val="2"/>
      <scheme val="minor"/>
    </font>
    <font>
      <sz val="10"/>
      <color rgb="FFFF0000"/>
      <name val="Aptos Narrow"/>
      <family val="2"/>
      <scheme val="minor"/>
    </font>
    <font>
      <b/>
      <sz val="11"/>
      <color rgb="FFFFFFFF"/>
      <name val="Calibri"/>
      <family val="2"/>
    </font>
  </fonts>
  <fills count="22">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92D050"/>
        <bgColor rgb="FF000000"/>
      </patternFill>
    </fill>
    <fill>
      <patternFill patternType="solid">
        <fgColor rgb="FFFFC000"/>
        <bgColor indexed="64"/>
      </patternFill>
    </fill>
    <fill>
      <patternFill patternType="solid">
        <fgColor theme="4" tint="0.39997558519241921"/>
        <bgColor indexed="64"/>
      </patternFill>
    </fill>
    <fill>
      <patternFill patternType="solid">
        <fgColor theme="7" tint="0.79998168889431442"/>
        <bgColor rgb="FF000000"/>
      </patternFill>
    </fill>
    <fill>
      <patternFill patternType="solid">
        <fgColor theme="7" tint="0.39997558519241921"/>
        <bgColor rgb="FF000000"/>
      </patternFill>
    </fill>
    <fill>
      <patternFill patternType="solid">
        <fgColor rgb="FF00B050"/>
        <bgColor indexed="64"/>
      </patternFill>
    </fill>
    <fill>
      <patternFill patternType="solid">
        <fgColor theme="9" tint="0.39997558519241921"/>
        <bgColor indexed="64"/>
      </patternFill>
    </fill>
    <fill>
      <patternFill patternType="solid">
        <fgColor theme="9" tint="0.79998168889431442"/>
        <bgColor rgb="FF000000"/>
      </patternFill>
    </fill>
    <fill>
      <patternFill patternType="solid">
        <fgColor theme="9" tint="0.79998168889431442"/>
        <bgColor indexed="64"/>
      </patternFill>
    </fill>
    <fill>
      <patternFill patternType="solid">
        <fgColor rgb="FF00B050"/>
        <bgColor rgb="FF000000"/>
      </patternFill>
    </fill>
    <fill>
      <patternFill patternType="solid">
        <fgColor rgb="FFF2F2F2"/>
      </patternFill>
    </fill>
    <fill>
      <patternFill patternType="solid">
        <fgColor rgb="FFCC000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2" borderId="0" applyNumberFormat="0" applyBorder="0" applyAlignment="0" applyProtection="0"/>
    <xf numFmtId="0" fontId="1" fillId="0" borderId="0"/>
    <xf numFmtId="41" fontId="1" fillId="0" borderId="0" applyFont="0" applyFill="0" applyBorder="0" applyAlignment="0" applyProtection="0"/>
  </cellStyleXfs>
  <cellXfs count="334">
    <xf numFmtId="0" fontId="0" fillId="0" borderId="0" xfId="0"/>
    <xf numFmtId="0" fontId="0" fillId="3" borderId="0" xfId="0" applyFill="1"/>
    <xf numFmtId="0" fontId="0" fillId="3" borderId="0" xfId="0" applyFill="1" applyAlignment="1">
      <alignment horizontal="justify" vertical="center"/>
    </xf>
    <xf numFmtId="0" fontId="0" fillId="3" borderId="0" xfId="0" applyFill="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64" fontId="4" fillId="6" borderId="1" xfId="2" applyNumberFormat="1" applyFont="1" applyFill="1" applyBorder="1" applyAlignment="1">
      <alignment horizontal="center" vertical="center" wrapText="1"/>
    </xf>
    <xf numFmtId="0" fontId="4" fillId="6" borderId="1" xfId="0" applyFont="1" applyFill="1" applyBorder="1" applyAlignment="1">
      <alignment horizontal="center" vertical="center"/>
    </xf>
    <xf numFmtId="0" fontId="2" fillId="3" borderId="0" xfId="0" applyFont="1" applyFill="1" applyAlignment="1">
      <alignment horizontal="center" vertical="center"/>
    </xf>
    <xf numFmtId="0" fontId="2" fillId="5" borderId="2" xfId="0" applyFont="1" applyFill="1" applyBorder="1" applyAlignment="1">
      <alignment horizontal="center" vertical="center" wrapText="1"/>
    </xf>
    <xf numFmtId="0" fontId="5" fillId="3" borderId="0" xfId="0" applyFont="1" applyFill="1"/>
    <xf numFmtId="0" fontId="5" fillId="4" borderId="1" xfId="0" applyFont="1" applyFill="1" applyBorder="1"/>
    <xf numFmtId="0" fontId="6" fillId="7" borderId="1" xfId="0" applyFont="1" applyFill="1" applyBorder="1" applyAlignment="1">
      <alignment horizontal="center" vertical="center"/>
    </xf>
    <xf numFmtId="0" fontId="6" fillId="7" borderId="1" xfId="0" applyFont="1" applyFill="1" applyBorder="1" applyAlignment="1">
      <alignment horizontal="justify" vertical="center" wrapText="1"/>
    </xf>
    <xf numFmtId="0" fontId="7" fillId="7" borderId="1" xfId="0" applyFont="1" applyFill="1" applyBorder="1" applyAlignment="1">
      <alignment horizontal="justify" vertical="center" wrapText="1"/>
    </xf>
    <xf numFmtId="0" fontId="0" fillId="7" borderId="1" xfId="0" applyFill="1" applyBorder="1" applyAlignment="1">
      <alignment horizontal="center" vertical="center"/>
    </xf>
    <xf numFmtId="9" fontId="0" fillId="7" borderId="1" xfId="0" applyNumberFormat="1" applyFill="1" applyBorder="1" applyAlignment="1">
      <alignment horizontal="center" vertical="center" wrapText="1"/>
    </xf>
    <xf numFmtId="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164" fontId="0" fillId="3" borderId="1" xfId="2" applyNumberFormat="1" applyFont="1" applyFill="1" applyBorder="1" applyAlignment="1">
      <alignment horizontal="center" vertical="center" wrapText="1"/>
    </xf>
    <xf numFmtId="0" fontId="0" fillId="3" borderId="1" xfId="0" applyFill="1" applyBorder="1" applyAlignment="1">
      <alignment horizontal="justify" vertical="center" wrapText="1"/>
    </xf>
    <xf numFmtId="0" fontId="0" fillId="6" borderId="2" xfId="0" applyFill="1" applyBorder="1" applyAlignment="1">
      <alignment horizontal="center" vertical="center" wrapText="1"/>
    </xf>
    <xf numFmtId="0" fontId="0" fillId="6" borderId="1" xfId="0" applyFill="1" applyBorder="1" applyAlignment="1">
      <alignment horizontal="center" vertical="center" wrapText="1"/>
    </xf>
    <xf numFmtId="0" fontId="0" fillId="3" borderId="1" xfId="0" applyFill="1" applyBorder="1" applyAlignment="1">
      <alignment horizontal="left" vertical="center" wrapText="1"/>
    </xf>
    <xf numFmtId="0" fontId="7" fillId="3" borderId="1" xfId="0" applyFont="1" applyFill="1" applyBorder="1" applyAlignment="1">
      <alignment horizontal="justify" vertical="center" wrapText="1"/>
    </xf>
    <xf numFmtId="3" fontId="0" fillId="7" borderId="1" xfId="2" applyNumberFormat="1" applyFont="1" applyFill="1" applyBorder="1" applyAlignment="1">
      <alignment horizontal="center" vertical="center" wrapText="1"/>
    </xf>
    <xf numFmtId="3" fontId="0" fillId="8" borderId="1" xfId="2" applyNumberFormat="1" applyFont="1" applyFill="1" applyBorder="1" applyAlignment="1">
      <alignment horizontal="center" vertical="center" wrapText="1"/>
    </xf>
    <xf numFmtId="164" fontId="0" fillId="7" borderId="1" xfId="2" applyNumberFormat="1" applyFont="1" applyFill="1" applyBorder="1" applyAlignment="1">
      <alignment horizontal="center" vertical="center" wrapText="1"/>
    </xf>
    <xf numFmtId="3" fontId="8" fillId="7" borderId="1" xfId="2" applyNumberFormat="1" applyFont="1" applyFill="1" applyBorder="1" applyAlignment="1">
      <alignment horizontal="justify" vertical="center" wrapText="1"/>
    </xf>
    <xf numFmtId="3" fontId="0" fillId="3" borderId="0" xfId="2" applyNumberFormat="1" applyFont="1" applyFill="1" applyBorder="1" applyAlignment="1">
      <alignment horizontal="justify" vertical="center"/>
    </xf>
    <xf numFmtId="3" fontId="0" fillId="8" borderId="2" xfId="2" applyNumberFormat="1" applyFont="1" applyFill="1" applyBorder="1" applyAlignment="1">
      <alignment horizontal="center" vertical="center" wrapText="1"/>
    </xf>
    <xf numFmtId="0" fontId="0" fillId="8" borderId="1" xfId="0" applyFill="1" applyBorder="1" applyAlignment="1">
      <alignment horizontal="left" vertical="center" wrapText="1"/>
    </xf>
    <xf numFmtId="0" fontId="7" fillId="8" borderId="1" xfId="0" applyFont="1" applyFill="1" applyBorder="1" applyAlignment="1">
      <alignment horizontal="justify" vertical="center" wrapText="1"/>
    </xf>
    <xf numFmtId="0" fontId="0" fillId="8" borderId="1" xfId="0" applyFill="1" applyBorder="1" applyAlignment="1">
      <alignment horizontal="center" vertical="center" wrapText="1"/>
    </xf>
    <xf numFmtId="0" fontId="0" fillId="8" borderId="0" xfId="0" applyFill="1"/>
    <xf numFmtId="0" fontId="6" fillId="3" borderId="1" xfId="0" applyFont="1" applyFill="1" applyBorder="1" applyAlignment="1">
      <alignment horizontal="center" vertical="center"/>
    </xf>
    <xf numFmtId="0" fontId="6" fillId="3" borderId="1" xfId="0" applyFont="1" applyFill="1" applyBorder="1" applyAlignment="1">
      <alignment horizontal="justify" vertical="center" wrapText="1"/>
    </xf>
    <xf numFmtId="0" fontId="0" fillId="3" borderId="1" xfId="0" applyFill="1" applyBorder="1" applyAlignment="1">
      <alignment horizontal="center" vertical="center"/>
    </xf>
    <xf numFmtId="3" fontId="0" fillId="3" borderId="1" xfId="2" applyNumberFormat="1" applyFont="1" applyFill="1" applyBorder="1" applyAlignment="1">
      <alignment horizontal="center" vertical="center" wrapText="1"/>
    </xf>
    <xf numFmtId="3" fontId="3" fillId="7" borderId="1" xfId="2" applyNumberFormat="1" applyFont="1" applyFill="1" applyBorder="1" applyAlignment="1">
      <alignment horizontal="justify" vertical="center"/>
    </xf>
    <xf numFmtId="3" fontId="0" fillId="6" borderId="2" xfId="2" applyNumberFormat="1" applyFont="1" applyFill="1" applyBorder="1" applyAlignment="1">
      <alignment horizontal="center" vertical="center" wrapText="1"/>
    </xf>
    <xf numFmtId="3" fontId="0" fillId="6" borderId="1" xfId="2" applyNumberFormat="1" applyFont="1" applyFill="1" applyBorder="1" applyAlignment="1">
      <alignment horizontal="center"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justify" vertical="center" wrapText="1"/>
    </xf>
    <xf numFmtId="0" fontId="0" fillId="8" borderId="1" xfId="0" applyFill="1" applyBorder="1" applyAlignment="1">
      <alignment horizontal="center" vertical="center"/>
    </xf>
    <xf numFmtId="1" fontId="0" fillId="8" borderId="1" xfId="2" applyNumberFormat="1" applyFont="1" applyFill="1" applyBorder="1" applyAlignment="1">
      <alignment horizontal="center" vertical="center" wrapText="1"/>
    </xf>
    <xf numFmtId="164" fontId="0" fillId="8" borderId="1" xfId="2" applyNumberFormat="1" applyFont="1" applyFill="1" applyBorder="1" applyAlignment="1">
      <alignment horizontal="center" vertical="center" wrapText="1"/>
    </xf>
    <xf numFmtId="1" fontId="0" fillId="8" borderId="1" xfId="2" applyNumberFormat="1" applyFont="1" applyFill="1" applyBorder="1" applyAlignment="1">
      <alignment horizontal="justify" vertical="center" wrapText="1"/>
    </xf>
    <xf numFmtId="1" fontId="0" fillId="3" borderId="0" xfId="2" applyNumberFormat="1" applyFont="1" applyFill="1" applyBorder="1" applyAlignment="1">
      <alignment horizontal="justify" vertical="center"/>
    </xf>
    <xf numFmtId="1" fontId="0" fillId="8" borderId="2" xfId="2" applyNumberFormat="1" applyFont="1" applyFill="1" applyBorder="1" applyAlignment="1">
      <alignment horizontal="center" vertical="center" wrapText="1"/>
    </xf>
    <xf numFmtId="10" fontId="0" fillId="3" borderId="1" xfId="2" applyNumberFormat="1" applyFont="1" applyFill="1" applyBorder="1" applyAlignment="1">
      <alignment horizontal="center" vertical="center" wrapText="1"/>
    </xf>
    <xf numFmtId="10" fontId="0" fillId="3" borderId="1" xfId="2" applyNumberFormat="1" applyFont="1" applyFill="1" applyBorder="1" applyAlignment="1">
      <alignment horizontal="justify" vertical="center"/>
    </xf>
    <xf numFmtId="10" fontId="0" fillId="3" borderId="0" xfId="2" applyNumberFormat="1" applyFont="1" applyFill="1" applyBorder="1" applyAlignment="1">
      <alignment horizontal="justify" vertical="center"/>
    </xf>
    <xf numFmtId="10" fontId="0" fillId="6" borderId="2" xfId="2" applyNumberFormat="1" applyFont="1" applyFill="1" applyBorder="1" applyAlignment="1">
      <alignment horizontal="center" vertical="center" wrapText="1"/>
    </xf>
    <xf numFmtId="10" fontId="0" fillId="6" borderId="1" xfId="2" applyNumberFormat="1" applyFont="1" applyFill="1" applyBorder="1" applyAlignment="1">
      <alignment horizontal="center" vertical="center" wrapText="1"/>
    </xf>
    <xf numFmtId="10" fontId="0" fillId="8" borderId="1" xfId="2" applyNumberFormat="1" applyFont="1" applyFill="1" applyBorder="1" applyAlignment="1">
      <alignment horizontal="center" vertical="center" wrapText="1"/>
    </xf>
    <xf numFmtId="10" fontId="0" fillId="7" borderId="1" xfId="2" applyNumberFormat="1" applyFont="1" applyFill="1" applyBorder="1" applyAlignment="1">
      <alignment horizontal="justify" vertical="center" wrapText="1"/>
    </xf>
    <xf numFmtId="10" fontId="0" fillId="8" borderId="2" xfId="2" applyNumberFormat="1" applyFont="1" applyFill="1" applyBorder="1" applyAlignment="1">
      <alignment horizontal="center" vertical="center" wrapText="1"/>
    </xf>
    <xf numFmtId="1" fontId="0" fillId="3" borderId="1" xfId="2" applyNumberFormat="1" applyFont="1" applyFill="1" applyBorder="1" applyAlignment="1">
      <alignment horizontal="center" vertical="center" wrapText="1"/>
    </xf>
    <xf numFmtId="1" fontId="0" fillId="3" borderId="1" xfId="2" applyNumberFormat="1" applyFont="1" applyFill="1" applyBorder="1" applyAlignment="1">
      <alignment horizontal="justify" vertical="center" wrapText="1"/>
    </xf>
    <xf numFmtId="1" fontId="0" fillId="6" borderId="2" xfId="2" applyNumberFormat="1" applyFont="1" applyFill="1" applyBorder="1" applyAlignment="1">
      <alignment horizontal="center" vertical="center" wrapText="1"/>
    </xf>
    <xf numFmtId="1" fontId="0" fillId="6" borderId="1" xfId="2" applyNumberFormat="1" applyFont="1" applyFill="1" applyBorder="1" applyAlignment="1">
      <alignment horizontal="center" vertical="center" wrapText="1"/>
    </xf>
    <xf numFmtId="10" fontId="0" fillId="8" borderId="1" xfId="2" applyNumberFormat="1" applyFont="1" applyFill="1" applyBorder="1" applyAlignment="1">
      <alignment horizontal="justify" vertical="center" wrapText="1"/>
    </xf>
    <xf numFmtId="10" fontId="0" fillId="3" borderId="0" xfId="2" applyNumberFormat="1" applyFont="1" applyFill="1" applyBorder="1" applyAlignment="1">
      <alignment horizontal="justify" vertical="center" wrapText="1"/>
    </xf>
    <xf numFmtId="10" fontId="0" fillId="3" borderId="1" xfId="2" applyNumberFormat="1" applyFont="1" applyFill="1" applyBorder="1" applyAlignment="1">
      <alignment horizontal="center" vertical="center"/>
    </xf>
    <xf numFmtId="164" fontId="0" fillId="3" borderId="1" xfId="2" applyNumberFormat="1" applyFont="1" applyFill="1" applyBorder="1" applyAlignment="1">
      <alignment horizontal="center" vertical="center"/>
    </xf>
    <xf numFmtId="10" fontId="0" fillId="3" borderId="1" xfId="2" applyNumberFormat="1" applyFont="1" applyFill="1" applyBorder="1" applyAlignment="1">
      <alignment horizontal="justify" vertical="center" wrapText="1"/>
    </xf>
    <xf numFmtId="3" fontId="0" fillId="8" borderId="1" xfId="0" applyNumberFormat="1" applyFill="1" applyBorder="1" applyAlignment="1">
      <alignment horizontal="center" vertical="center" wrapText="1"/>
    </xf>
    <xf numFmtId="0" fontId="0" fillId="8" borderId="1" xfId="0" applyFill="1" applyBorder="1" applyAlignment="1">
      <alignment horizontal="justify" vertical="center" wrapText="1"/>
    </xf>
    <xf numFmtId="0" fontId="0" fillId="8" borderId="2" xfId="0" applyFill="1" applyBorder="1" applyAlignment="1">
      <alignment horizontal="center" vertical="center" wrapText="1"/>
    </xf>
    <xf numFmtId="164" fontId="3" fillId="7" borderId="1" xfId="2" applyNumberFormat="1" applyFont="1" applyFill="1" applyBorder="1" applyAlignment="1">
      <alignment horizontal="justify" vertical="center"/>
    </xf>
    <xf numFmtId="164" fontId="0" fillId="3" borderId="0" xfId="2" applyNumberFormat="1" applyFont="1" applyFill="1" applyBorder="1" applyAlignment="1">
      <alignment horizontal="justify" vertical="center"/>
    </xf>
    <xf numFmtId="164" fontId="0" fillId="6" borderId="2" xfId="2" applyNumberFormat="1" applyFont="1" applyFill="1" applyBorder="1" applyAlignment="1">
      <alignment horizontal="center" vertical="center" wrapText="1"/>
    </xf>
    <xf numFmtId="164" fontId="0" fillId="6" borderId="1" xfId="2" applyNumberFormat="1" applyFont="1" applyFill="1" applyBorder="1" applyAlignment="1">
      <alignment horizontal="center" vertical="center" wrapText="1"/>
    </xf>
    <xf numFmtId="9" fontId="0" fillId="8" borderId="1" xfId="0" applyNumberFormat="1" applyFill="1" applyBorder="1" applyAlignment="1">
      <alignment horizontal="center" vertical="center" wrapText="1"/>
    </xf>
    <xf numFmtId="165" fontId="0" fillId="7" borderId="1" xfId="0" applyNumberFormat="1" applyFill="1" applyBorder="1" applyAlignment="1">
      <alignment horizontal="center" vertical="center"/>
    </xf>
    <xf numFmtId="165" fontId="0" fillId="7" borderId="1" xfId="2" applyNumberFormat="1" applyFont="1" applyFill="1" applyBorder="1" applyAlignment="1">
      <alignment horizontal="center" vertical="center"/>
    </xf>
    <xf numFmtId="165" fontId="3" fillId="7" borderId="1" xfId="0" applyNumberFormat="1" applyFont="1" applyFill="1" applyBorder="1" applyAlignment="1">
      <alignment horizontal="justify" vertical="center"/>
    </xf>
    <xf numFmtId="0" fontId="0" fillId="7" borderId="1" xfId="0" applyFill="1" applyBorder="1" applyAlignment="1">
      <alignment horizontal="center" vertical="center" wrapText="1"/>
    </xf>
    <xf numFmtId="3" fontId="0" fillId="3" borderId="1" xfId="0" applyNumberFormat="1" applyFill="1" applyBorder="1" applyAlignment="1">
      <alignment horizontal="center" vertical="center" wrapText="1"/>
    </xf>
    <xf numFmtId="164" fontId="0" fillId="8" borderId="2" xfId="2" applyNumberFormat="1" applyFont="1" applyFill="1" applyBorder="1" applyAlignment="1">
      <alignment horizontal="center" vertical="center" wrapText="1"/>
    </xf>
    <xf numFmtId="164" fontId="0" fillId="8" borderId="1" xfId="2" applyNumberFormat="1" applyFont="1" applyFill="1" applyBorder="1" applyAlignment="1">
      <alignment horizontal="justify" vertical="center"/>
    </xf>
    <xf numFmtId="164" fontId="0" fillId="0" borderId="1" xfId="2" applyNumberFormat="1" applyFont="1" applyFill="1" applyBorder="1" applyAlignment="1">
      <alignment horizontal="justify" vertical="center" wrapText="1"/>
    </xf>
    <xf numFmtId="164" fontId="0" fillId="8" borderId="1" xfId="0" applyNumberFormat="1" applyFill="1" applyBorder="1" applyAlignment="1">
      <alignment horizontal="center" vertical="center" wrapText="1"/>
    </xf>
    <xf numFmtId="0" fontId="6" fillId="9" borderId="1" xfId="0" applyFont="1" applyFill="1" applyBorder="1" applyAlignment="1">
      <alignment horizontal="center" vertical="center"/>
    </xf>
    <xf numFmtId="0" fontId="6" fillId="9" borderId="1"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0" fillId="9" borderId="1" xfId="0" applyFill="1" applyBorder="1" applyAlignment="1">
      <alignment horizontal="center" vertical="center"/>
    </xf>
    <xf numFmtId="164" fontId="0" fillId="9" borderId="1" xfId="2" applyNumberFormat="1" applyFont="1" applyFill="1" applyBorder="1" applyAlignment="1">
      <alignment horizontal="center" vertical="center" wrapText="1"/>
    </xf>
    <xf numFmtId="164" fontId="0" fillId="9" borderId="1" xfId="2" applyNumberFormat="1" applyFont="1" applyFill="1" applyBorder="1" applyAlignment="1">
      <alignment horizontal="center" vertical="center"/>
    </xf>
    <xf numFmtId="164" fontId="0" fillId="9" borderId="1" xfId="2" applyNumberFormat="1" applyFont="1" applyFill="1" applyBorder="1" applyAlignment="1">
      <alignment horizontal="justify" vertical="center" wrapText="1"/>
    </xf>
    <xf numFmtId="3" fontId="0" fillId="3" borderId="1" xfId="0" applyNumberFormat="1" applyFill="1" applyBorder="1" applyAlignment="1">
      <alignment horizontal="center" vertical="center"/>
    </xf>
    <xf numFmtId="0" fontId="0" fillId="7" borderId="1" xfId="0" applyFill="1" applyBorder="1" applyAlignment="1">
      <alignment horizontal="justify" vertical="center" wrapText="1"/>
    </xf>
    <xf numFmtId="3" fontId="0" fillId="8" borderId="1" xfId="0" applyNumberFormat="1" applyFill="1" applyBorder="1" applyAlignment="1">
      <alignment horizontal="center" vertical="center"/>
    </xf>
    <xf numFmtId="0" fontId="0" fillId="8" borderId="1" xfId="0" applyFill="1" applyBorder="1" applyAlignment="1">
      <alignment horizontal="justify" vertical="center"/>
    </xf>
    <xf numFmtId="0" fontId="0" fillId="9" borderId="1" xfId="0" applyFill="1" applyBorder="1" applyAlignment="1">
      <alignment horizontal="center" vertical="center" wrapText="1"/>
    </xf>
    <xf numFmtId="3" fontId="0" fillId="9" borderId="1" xfId="0" applyNumberFormat="1" applyFill="1" applyBorder="1" applyAlignment="1">
      <alignment horizontal="center" vertical="center"/>
    </xf>
    <xf numFmtId="3" fontId="0" fillId="9" borderId="1" xfId="0" applyNumberFormat="1" applyFill="1" applyBorder="1" applyAlignment="1">
      <alignment horizontal="center" vertical="center" wrapText="1"/>
    </xf>
    <xf numFmtId="0" fontId="0" fillId="9" borderId="1" xfId="0" applyFill="1" applyBorder="1" applyAlignment="1">
      <alignment horizontal="justify" vertical="center" wrapText="1"/>
    </xf>
    <xf numFmtId="166" fontId="0" fillId="3" borderId="1" xfId="2" applyNumberFormat="1" applyFont="1" applyFill="1" applyBorder="1" applyAlignment="1">
      <alignment horizontal="center" vertical="center" wrapText="1"/>
    </xf>
    <xf numFmtId="164" fontId="0" fillId="3" borderId="1" xfId="2" applyNumberFormat="1" applyFont="1" applyFill="1" applyBorder="1" applyAlignment="1">
      <alignment horizontal="justify" vertical="center" wrapText="1"/>
    </xf>
    <xf numFmtId="4" fontId="0" fillId="9" borderId="1" xfId="0" applyNumberFormat="1" applyFill="1" applyBorder="1" applyAlignment="1">
      <alignment horizontal="center" vertical="center" wrapText="1"/>
    </xf>
    <xf numFmtId="167" fontId="0" fillId="9" borderId="1" xfId="0" applyNumberFormat="1" applyFill="1" applyBorder="1" applyAlignment="1">
      <alignment horizontal="center" vertical="center" wrapText="1"/>
    </xf>
    <xf numFmtId="3" fontId="3" fillId="9" borderId="1" xfId="0" applyNumberFormat="1" applyFont="1" applyFill="1" applyBorder="1" applyAlignment="1">
      <alignment horizontal="justify" vertical="center" wrapText="1"/>
    </xf>
    <xf numFmtId="3" fontId="0" fillId="3" borderId="0" xfId="0" applyNumberFormat="1" applyFill="1" applyAlignment="1">
      <alignment horizontal="justify" vertical="center"/>
    </xf>
    <xf numFmtId="3" fontId="0" fillId="8" borderId="2" xfId="0" applyNumberFormat="1" applyFill="1" applyBorder="1" applyAlignment="1">
      <alignment horizontal="center" vertical="center" wrapText="1"/>
    </xf>
    <xf numFmtId="0" fontId="0" fillId="0" borderId="1" xfId="0" applyBorder="1" applyAlignment="1">
      <alignment horizontal="justify" vertical="center" wrapText="1"/>
    </xf>
    <xf numFmtId="10" fontId="0" fillId="3"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9" fontId="0" fillId="7" borderId="1" xfId="0" applyNumberFormat="1" applyFill="1" applyBorder="1" applyAlignment="1">
      <alignment horizontal="justify" vertical="center" wrapText="1"/>
    </xf>
    <xf numFmtId="9" fontId="0" fillId="3" borderId="0" xfId="0" applyNumberFormat="1" applyFill="1" applyAlignment="1">
      <alignment horizontal="justify" vertical="center"/>
    </xf>
    <xf numFmtId="9" fontId="0" fillId="7" borderId="2" xfId="0" applyNumberFormat="1" applyFill="1" applyBorder="1" applyAlignment="1">
      <alignment horizontal="center" vertical="center" wrapText="1"/>
    </xf>
    <xf numFmtId="0" fontId="0" fillId="7" borderId="1" xfId="0" applyFill="1" applyBorder="1" applyAlignment="1">
      <alignment horizontal="left" vertical="center" wrapText="1"/>
    </xf>
    <xf numFmtId="0" fontId="0" fillId="7" borderId="0" xfId="0" applyFill="1"/>
    <xf numFmtId="9" fontId="0" fillId="3" borderId="1" xfId="0" applyNumberFormat="1" applyFill="1" applyBorder="1" applyAlignment="1">
      <alignment horizontal="justify" vertical="center"/>
    </xf>
    <xf numFmtId="9" fontId="0" fillId="6" borderId="2" xfId="0" applyNumberFormat="1" applyFill="1" applyBorder="1" applyAlignment="1">
      <alignment horizontal="center" vertical="center" wrapText="1"/>
    </xf>
    <xf numFmtId="9" fontId="0" fillId="6" borderId="1" xfId="0" applyNumberFormat="1" applyFill="1" applyBorder="1" applyAlignment="1">
      <alignment horizontal="center" vertical="center" wrapText="1"/>
    </xf>
    <xf numFmtId="9" fontId="0" fillId="9" borderId="1" xfId="0" applyNumberFormat="1" applyFill="1" applyBorder="1" applyAlignment="1">
      <alignment horizontal="center" vertical="center" wrapText="1"/>
    </xf>
    <xf numFmtId="9" fontId="0" fillId="9" borderId="1" xfId="0" applyNumberFormat="1" applyFill="1" applyBorder="1" applyAlignment="1">
      <alignment horizontal="justify" vertical="center" wrapText="1"/>
    </xf>
    <xf numFmtId="9" fontId="0" fillId="8" borderId="2" xfId="0" applyNumberFormat="1" applyFill="1" applyBorder="1" applyAlignment="1">
      <alignment horizontal="center" vertical="center" wrapText="1"/>
    </xf>
    <xf numFmtId="10" fontId="0" fillId="7" borderId="1" xfId="0" applyNumberFormat="1" applyFill="1" applyBorder="1" applyAlignment="1">
      <alignment horizontal="center" vertical="center" wrapText="1"/>
    </xf>
    <xf numFmtId="0" fontId="0" fillId="7" borderId="1" xfId="0" applyFill="1" applyBorder="1" applyAlignment="1">
      <alignment horizontal="justify" vertical="center"/>
    </xf>
    <xf numFmtId="9" fontId="0" fillId="9" borderId="1" xfId="2" applyFont="1" applyFill="1" applyBorder="1" applyAlignment="1">
      <alignment horizontal="center" vertical="center" wrapText="1"/>
    </xf>
    <xf numFmtId="164" fontId="0" fillId="9" borderId="1" xfId="0" applyNumberFormat="1" applyFill="1" applyBorder="1" applyAlignment="1">
      <alignment horizontal="center" vertical="center" wrapText="1"/>
    </xf>
    <xf numFmtId="9" fontId="0" fillId="3" borderId="1" xfId="2" applyFont="1" applyFill="1" applyBorder="1" applyAlignment="1">
      <alignment horizontal="center" vertical="center" wrapText="1"/>
    </xf>
    <xf numFmtId="9" fontId="0" fillId="8" borderId="1" xfId="0" applyNumberFormat="1" applyFill="1" applyBorder="1" applyAlignment="1">
      <alignment horizontal="justify" vertical="center" wrapText="1"/>
    </xf>
    <xf numFmtId="9" fontId="8" fillId="3" borderId="1" xfId="0" applyNumberFormat="1" applyFont="1" applyFill="1" applyBorder="1" applyAlignment="1">
      <alignment horizontal="center" vertical="center" wrapText="1"/>
    </xf>
    <xf numFmtId="164" fontId="8" fillId="3" borderId="1" xfId="2" applyNumberFormat="1" applyFont="1" applyFill="1" applyBorder="1" applyAlignment="1">
      <alignment horizontal="center" vertical="center" wrapText="1"/>
    </xf>
    <xf numFmtId="9" fontId="8" fillId="3" borderId="1" xfId="0" applyNumberFormat="1" applyFont="1" applyFill="1" applyBorder="1" applyAlignment="1">
      <alignment horizontal="justify" vertical="center" wrapText="1"/>
    </xf>
    <xf numFmtId="0" fontId="8" fillId="3" borderId="1" xfId="0"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0" xfId="0" applyFont="1" applyFill="1" applyAlignment="1">
      <alignment horizontal="justify" vertical="center" wrapText="1"/>
    </xf>
    <xf numFmtId="0" fontId="8" fillId="6" borderId="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8" borderId="1" xfId="0" applyFill="1" applyBorder="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164" fontId="0" fillId="3" borderId="0" xfId="2" applyNumberFormat="1" applyFont="1" applyFill="1" applyAlignment="1">
      <alignment horizontal="center" vertical="center"/>
    </xf>
    <xf numFmtId="0" fontId="2" fillId="4" borderId="1" xfId="0" applyFont="1" applyFill="1" applyBorder="1" applyAlignment="1">
      <alignment wrapText="1"/>
    </xf>
    <xf numFmtId="164" fontId="2" fillId="4" borderId="1" xfId="2" applyNumberFormat="1" applyFont="1" applyFill="1" applyBorder="1" applyAlignment="1">
      <alignment horizontal="center" vertical="center" wrapText="1"/>
    </xf>
    <xf numFmtId="0" fontId="0" fillId="3" borderId="1" xfId="0" applyFill="1" applyBorder="1"/>
    <xf numFmtId="0" fontId="0" fillId="3" borderId="1" xfId="0" applyFill="1" applyBorder="1" applyAlignment="1">
      <alignment horizontal="center"/>
    </xf>
    <xf numFmtId="164" fontId="0" fillId="3" borderId="1" xfId="0" applyNumberFormat="1" applyFill="1" applyBorder="1" applyAlignment="1">
      <alignment horizontal="center" vertical="center"/>
    </xf>
    <xf numFmtId="164" fontId="0" fillId="3" borderId="1" xfId="2" applyNumberFormat="1" applyFont="1" applyFill="1" applyBorder="1" applyAlignment="1">
      <alignment horizontal="center"/>
    </xf>
    <xf numFmtId="0" fontId="0" fillId="3" borderId="3" xfId="0" applyFill="1" applyBorder="1" applyAlignment="1">
      <alignment horizont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164" fontId="0" fillId="3" borderId="3" xfId="0" applyNumberFormat="1" applyFill="1" applyBorder="1" applyAlignment="1">
      <alignment horizontal="center" vertical="center"/>
    </xf>
    <xf numFmtId="164" fontId="4" fillId="3" borderId="1" xfId="2" applyNumberFormat="1" applyFont="1" applyFill="1" applyBorder="1" applyAlignment="1">
      <alignment horizontal="center" vertical="center"/>
    </xf>
    <xf numFmtId="0" fontId="4" fillId="3" borderId="0" xfId="0" applyFont="1" applyFill="1" applyAlignment="1">
      <alignment horizontal="center"/>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0" fillId="3" borderId="0" xfId="0" applyFill="1" applyAlignment="1">
      <alignment horizontal="right"/>
    </xf>
    <xf numFmtId="164" fontId="2" fillId="4" borderId="0" xfId="2" applyNumberFormat="1" applyFont="1" applyFill="1" applyBorder="1" applyAlignment="1">
      <alignment horizontal="center" vertical="center" wrapText="1"/>
    </xf>
    <xf numFmtId="164" fontId="0" fillId="3" borderId="0" xfId="2" applyNumberFormat="1" applyFont="1" applyFill="1" applyBorder="1" applyAlignment="1">
      <alignment horizontal="center"/>
    </xf>
    <xf numFmtId="164" fontId="4" fillId="3" borderId="0" xfId="2" applyNumberFormat="1" applyFont="1" applyFill="1" applyBorder="1" applyAlignment="1">
      <alignment horizontal="center" vertical="center"/>
    </xf>
    <xf numFmtId="0" fontId="7" fillId="0" borderId="0" xfId="0" applyFont="1"/>
    <xf numFmtId="0" fontId="6"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xf numFmtId="0" fontId="14" fillId="3" borderId="0" xfId="0" applyFont="1" applyFill="1"/>
    <xf numFmtId="0" fontId="16" fillId="3" borderId="0" xfId="0" applyFont="1" applyFill="1" applyAlignment="1">
      <alignment horizontal="center" vertical="center"/>
    </xf>
    <xf numFmtId="0" fontId="16" fillId="3" borderId="0" xfId="0" applyFont="1" applyFill="1" applyAlignment="1">
      <alignment horizontal="justify" vertical="center"/>
    </xf>
    <xf numFmtId="0" fontId="11" fillId="0" borderId="0" xfId="0" applyFont="1"/>
    <xf numFmtId="0" fontId="11" fillId="0" borderId="0" xfId="0" applyFont="1" applyAlignment="1">
      <alignment horizontal="justify"/>
    </xf>
    <xf numFmtId="0" fontId="1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justify" vertical="center" wrapText="1"/>
    </xf>
    <xf numFmtId="0" fontId="11" fillId="0" borderId="1" xfId="0" applyFont="1" applyBorder="1" applyAlignment="1">
      <alignment horizontal="center" vertical="center"/>
    </xf>
    <xf numFmtId="0" fontId="20" fillId="0" borderId="1" xfId="0" applyFont="1" applyBorder="1" applyAlignment="1">
      <alignment horizontal="justify" vertical="center" wrapText="1"/>
    </xf>
    <xf numFmtId="0" fontId="24" fillId="0" borderId="1" xfId="0" applyFont="1" applyBorder="1" applyAlignment="1" applyProtection="1">
      <alignment horizontal="justify" vertical="center" wrapText="1"/>
      <protection locked="0"/>
    </xf>
    <xf numFmtId="0" fontId="19" fillId="0" borderId="1" xfId="0" applyFont="1" applyBorder="1" applyAlignment="1" applyProtection="1">
      <alignment horizontal="center" vertical="center" wrapText="1"/>
      <protection locked="0"/>
    </xf>
    <xf numFmtId="0" fontId="19" fillId="14" borderId="1" xfId="0" applyFont="1" applyFill="1" applyBorder="1" applyAlignment="1">
      <alignment horizontal="center" vertical="center"/>
    </xf>
    <xf numFmtId="0" fontId="19" fillId="0" borderId="1" xfId="0" applyFont="1" applyBorder="1" applyAlignment="1" applyProtection="1">
      <alignment horizontal="justify" vertical="center" wrapText="1"/>
      <protection locked="0"/>
    </xf>
    <xf numFmtId="0" fontId="19" fillId="14" borderId="1" xfId="0" applyFont="1" applyFill="1" applyBorder="1" applyAlignment="1">
      <alignment horizontal="center" vertical="center" wrapText="1"/>
    </xf>
    <xf numFmtId="9" fontId="19" fillId="14" borderId="1" xfId="0" applyNumberFormat="1" applyFont="1" applyFill="1" applyBorder="1" applyAlignment="1">
      <alignment horizontal="center" vertical="center" wrapText="1"/>
    </xf>
    <xf numFmtId="0" fontId="30" fillId="0" borderId="0" xfId="0" applyFont="1"/>
    <xf numFmtId="9" fontId="19" fillId="14"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justify"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justify" vertical="center" wrapText="1"/>
      <protection locked="0"/>
    </xf>
    <xf numFmtId="0" fontId="11" fillId="0" borderId="1" xfId="0" applyFont="1" applyBorder="1" applyAlignment="1">
      <alignment horizontal="justify" vertical="center"/>
    </xf>
    <xf numFmtId="9" fontId="11" fillId="0" borderId="1" xfId="2" applyFont="1" applyFill="1" applyBorder="1" applyAlignment="1" applyProtection="1">
      <alignment horizontal="center" vertical="center" wrapText="1"/>
      <protection locked="0"/>
    </xf>
    <xf numFmtId="0" fontId="19" fillId="0" borderId="1" xfId="0" applyFont="1" applyBorder="1" applyAlignment="1">
      <alignment horizontal="justify" vertical="center" wrapText="1"/>
    </xf>
    <xf numFmtId="168" fontId="19" fillId="0" borderId="1" xfId="1" applyNumberFormat="1" applyFont="1" applyFill="1" applyBorder="1" applyAlignment="1">
      <alignment horizontal="center" vertical="center" wrapText="1"/>
    </xf>
    <xf numFmtId="0" fontId="11" fillId="0" borderId="1" xfId="4" applyFont="1" applyBorder="1" applyAlignment="1" applyProtection="1">
      <alignment horizontal="center" vertical="center" wrapText="1"/>
      <protection locked="0"/>
    </xf>
    <xf numFmtId="0" fontId="28" fillId="0" borderId="1" xfId="0" applyFont="1" applyBorder="1" applyAlignment="1">
      <alignment horizontal="center" vertical="center"/>
    </xf>
    <xf numFmtId="0" fontId="20" fillId="0" borderId="1" xfId="0" applyFont="1" applyBorder="1" applyAlignment="1">
      <alignment horizontal="justify" vertical="center"/>
    </xf>
    <xf numFmtId="168" fontId="11" fillId="0" borderId="1" xfId="1" applyNumberFormat="1" applyFont="1" applyFill="1" applyBorder="1" applyAlignment="1">
      <alignment horizontal="center" vertical="center" wrapText="1"/>
    </xf>
    <xf numFmtId="0" fontId="31" fillId="11"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9" fontId="2" fillId="12" borderId="1" xfId="2" applyFont="1" applyFill="1" applyBorder="1" applyAlignment="1">
      <alignment horizontal="center" vertical="center" wrapText="1"/>
    </xf>
    <xf numFmtId="9" fontId="11" fillId="0" borderId="1" xfId="2" applyFont="1" applyBorder="1" applyAlignment="1">
      <alignment horizontal="left" vertical="center" wrapText="1"/>
    </xf>
    <xf numFmtId="0" fontId="24" fillId="10" borderId="1" xfId="0" applyFont="1" applyFill="1" applyBorder="1" applyAlignment="1">
      <alignment horizontal="center" vertical="center" wrapText="1"/>
    </xf>
    <xf numFmtId="9" fontId="19" fillId="13" borderId="1" xfId="0" applyNumberFormat="1" applyFont="1" applyFill="1" applyBorder="1" applyAlignment="1">
      <alignment horizontal="center" vertical="center" wrapText="1"/>
    </xf>
    <xf numFmtId="9" fontId="19" fillId="13" borderId="1" xfId="0" applyNumberFormat="1" applyFont="1" applyFill="1" applyBorder="1" applyAlignment="1">
      <alignment horizontal="center" vertical="center"/>
    </xf>
    <xf numFmtId="0" fontId="19" fillId="13" borderId="1" xfId="0" applyFont="1" applyFill="1" applyBorder="1" applyAlignment="1">
      <alignment horizontal="center" vertical="center"/>
    </xf>
    <xf numFmtId="0" fontId="16" fillId="0" borderId="0" xfId="0" applyFont="1" applyAlignment="1">
      <alignment horizontal="justify" vertical="center"/>
    </xf>
    <xf numFmtId="9" fontId="19" fillId="17" borderId="1" xfId="0" applyNumberFormat="1" applyFont="1" applyFill="1" applyBorder="1" applyAlignment="1">
      <alignment horizontal="center" vertical="center" wrapText="1"/>
    </xf>
    <xf numFmtId="0" fontId="19" fillId="17" borderId="1" xfId="0" applyFont="1" applyFill="1" applyBorder="1" applyAlignment="1">
      <alignment horizontal="center" vertical="center"/>
    </xf>
    <xf numFmtId="0" fontId="19" fillId="17" borderId="1" xfId="0" applyFont="1" applyFill="1" applyBorder="1" applyAlignment="1">
      <alignment horizontal="center" vertical="center" wrapText="1"/>
    </xf>
    <xf numFmtId="164" fontId="19" fillId="17" borderId="1" xfId="0" applyNumberFormat="1" applyFont="1" applyFill="1" applyBorder="1" applyAlignment="1">
      <alignment horizontal="center" vertical="center" wrapText="1"/>
    </xf>
    <xf numFmtId="10" fontId="19" fillId="17" borderId="1" xfId="0" applyNumberFormat="1" applyFont="1" applyFill="1" applyBorder="1" applyAlignment="1">
      <alignment horizontal="center" vertical="center"/>
    </xf>
    <xf numFmtId="9" fontId="19" fillId="17" borderId="1" xfId="0" applyNumberFormat="1" applyFont="1" applyFill="1" applyBorder="1" applyAlignment="1">
      <alignment horizontal="center" vertical="center"/>
    </xf>
    <xf numFmtId="10" fontId="19" fillId="17" borderId="1" xfId="0" applyNumberFormat="1" applyFont="1" applyFill="1" applyBorder="1" applyAlignment="1">
      <alignment horizontal="center" vertical="center" wrapText="1"/>
    </xf>
    <xf numFmtId="9" fontId="19" fillId="17" borderId="1" xfId="2" applyFont="1" applyFill="1" applyBorder="1" applyAlignment="1">
      <alignment horizontal="center" vertical="center"/>
    </xf>
    <xf numFmtId="9" fontId="19" fillId="19" borderId="1" xfId="2" applyFont="1" applyFill="1" applyBorder="1" applyAlignment="1">
      <alignment horizontal="center" vertical="center" wrapText="1"/>
    </xf>
    <xf numFmtId="9" fontId="19" fillId="19" borderId="1" xfId="0" applyNumberFormat="1" applyFont="1" applyFill="1" applyBorder="1" applyAlignment="1">
      <alignment horizontal="center" vertical="center" wrapText="1"/>
    </xf>
    <xf numFmtId="0" fontId="19" fillId="19" borderId="1" xfId="0" applyFont="1" applyFill="1" applyBorder="1" applyAlignment="1">
      <alignment horizontal="center" vertical="center"/>
    </xf>
    <xf numFmtId="0" fontId="19" fillId="19" borderId="1" xfId="0" applyFont="1" applyFill="1" applyBorder="1" applyAlignment="1">
      <alignment horizontal="center" vertical="center" wrapText="1"/>
    </xf>
    <xf numFmtId="164" fontId="19" fillId="19" borderId="1" xfId="0" applyNumberFormat="1" applyFont="1" applyFill="1" applyBorder="1" applyAlignment="1">
      <alignment horizontal="center" vertical="center" wrapText="1"/>
    </xf>
    <xf numFmtId="10" fontId="19" fillId="19" borderId="1" xfId="0" applyNumberFormat="1" applyFont="1" applyFill="1" applyBorder="1" applyAlignment="1">
      <alignment horizontal="center" vertical="center"/>
    </xf>
    <xf numFmtId="9" fontId="19" fillId="19" borderId="1" xfId="0" applyNumberFormat="1" applyFont="1" applyFill="1" applyBorder="1" applyAlignment="1">
      <alignment horizontal="center" vertical="center"/>
    </xf>
    <xf numFmtId="10" fontId="19" fillId="19" borderId="1" xfId="1" applyNumberFormat="1" applyFont="1" applyFill="1" applyBorder="1" applyAlignment="1">
      <alignment horizontal="center" vertical="center" wrapText="1"/>
    </xf>
    <xf numFmtId="9" fontId="19" fillId="19" borderId="1" xfId="1" applyNumberFormat="1" applyFont="1" applyFill="1" applyBorder="1" applyAlignment="1">
      <alignment horizontal="center" vertical="center" wrapText="1"/>
    </xf>
    <xf numFmtId="10" fontId="19" fillId="19" borderId="1" xfId="0" applyNumberFormat="1" applyFont="1" applyFill="1" applyBorder="1" applyAlignment="1">
      <alignment horizontal="center" vertical="center" wrapText="1"/>
    </xf>
    <xf numFmtId="9" fontId="19" fillId="15" borderId="1" xfId="2" applyFont="1" applyFill="1" applyBorder="1" applyAlignment="1">
      <alignment horizontal="center" vertical="center" wrapText="1"/>
    </xf>
    <xf numFmtId="164" fontId="19" fillId="19" borderId="1" xfId="0" applyNumberFormat="1" applyFont="1" applyFill="1" applyBorder="1" applyAlignment="1">
      <alignment horizontal="center" vertical="center"/>
    </xf>
    <xf numFmtId="9" fontId="19" fillId="19" borderId="1" xfId="2" applyFont="1" applyFill="1" applyBorder="1" applyAlignment="1">
      <alignment horizontal="center" vertical="center"/>
    </xf>
    <xf numFmtId="164" fontId="19" fillId="18" borderId="1" xfId="2" applyNumberFormat="1" applyFont="1" applyFill="1" applyBorder="1" applyAlignment="1">
      <alignment horizontal="center" vertical="center" wrapText="1"/>
    </xf>
    <xf numFmtId="164" fontId="19" fillId="17" borderId="1" xfId="2" applyNumberFormat="1"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pplyProtection="1">
      <alignment horizontal="justify" vertical="center" wrapText="1"/>
      <protection locked="0"/>
    </xf>
    <xf numFmtId="0" fontId="20" fillId="0" borderId="1" xfId="0" applyFont="1" applyBorder="1" applyAlignment="1" applyProtection="1">
      <alignment horizontal="center" vertical="center" wrapText="1"/>
      <protection locked="0"/>
    </xf>
    <xf numFmtId="0" fontId="32" fillId="16" borderId="1" xfId="0" applyFont="1" applyFill="1" applyBorder="1" applyAlignment="1">
      <alignment horizontal="center" vertical="center" wrapText="1"/>
    </xf>
    <xf numFmtId="0" fontId="16" fillId="3" borderId="0" xfId="0" applyFont="1" applyFill="1" applyAlignment="1">
      <alignment horizontal="center" vertical="center" wrapText="1"/>
    </xf>
    <xf numFmtId="0" fontId="6" fillId="0" borderId="0" xfId="0" applyFont="1" applyAlignment="1">
      <alignment horizontal="center" vertical="center" wrapText="1"/>
    </xf>
    <xf numFmtId="0" fontId="11" fillId="0" borderId="1" xfId="0" applyFont="1" applyBorder="1" applyAlignment="1" applyProtection="1">
      <alignment horizontal="justify" vertical="justify" wrapText="1"/>
      <protection locked="0"/>
    </xf>
    <xf numFmtId="0" fontId="0" fillId="0" borderId="1" xfId="0" applyBorder="1"/>
    <xf numFmtId="0" fontId="30" fillId="0" borderId="1" xfId="0" applyFont="1" applyBorder="1"/>
    <xf numFmtId="0" fontId="16" fillId="3" borderId="1" xfId="0" applyFont="1" applyFill="1" applyBorder="1" applyAlignment="1">
      <alignment horizontal="justify" vertical="center"/>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xf>
    <xf numFmtId="9" fontId="11" fillId="0" borderId="1" xfId="2" applyFont="1" applyFill="1" applyBorder="1" applyAlignment="1">
      <alignment horizontal="left" vertical="center" wrapText="1"/>
    </xf>
    <xf numFmtId="0" fontId="11" fillId="0" borderId="1" xfId="0" applyFont="1" applyBorder="1" applyAlignment="1">
      <alignment horizontal="left" vertical="center" wrapText="1"/>
    </xf>
    <xf numFmtId="9" fontId="34" fillId="0" borderId="1" xfId="2" applyFont="1" applyFill="1" applyBorder="1" applyAlignment="1" applyProtection="1">
      <alignment horizontal="center" vertical="center" wrapText="1"/>
      <protection locked="0"/>
    </xf>
    <xf numFmtId="0" fontId="34" fillId="0" borderId="1" xfId="0" applyFont="1" applyBorder="1" applyAlignment="1">
      <alignment vertical="center" wrapText="1"/>
    </xf>
    <xf numFmtId="9" fontId="34" fillId="0" borderId="1" xfId="0" applyNumberFormat="1" applyFont="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1" fontId="34" fillId="0" borderId="1" xfId="0" applyNumberFormat="1" applyFont="1" applyBorder="1" applyAlignment="1" applyProtection="1">
      <alignment horizontal="center" vertical="center" wrapText="1"/>
      <protection locked="0"/>
    </xf>
    <xf numFmtId="0" fontId="34" fillId="0" borderId="1" xfId="0" applyFont="1" applyBorder="1" applyAlignment="1" applyProtection="1">
      <alignment horizontal="center" vertical="center"/>
      <protection locked="0"/>
    </xf>
    <xf numFmtId="9" fontId="34"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24" fillId="0" borderId="1" xfId="0" applyFont="1" applyBorder="1" applyAlignment="1">
      <alignment horizontal="left" vertical="center" wrapText="1"/>
    </xf>
    <xf numFmtId="1" fontId="34" fillId="0" borderId="1" xfId="5" applyNumberFormat="1" applyFont="1" applyFill="1" applyBorder="1" applyAlignment="1" applyProtection="1">
      <alignment horizontal="center" vertical="center" wrapText="1"/>
      <protection locked="0"/>
    </xf>
    <xf numFmtId="0" fontId="20" fillId="0" borderId="1" xfId="0" applyFont="1" applyBorder="1" applyAlignment="1">
      <alignment horizontal="left" vertical="center" wrapText="1"/>
    </xf>
    <xf numFmtId="9" fontId="34"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9" fontId="11" fillId="0" borderId="1" xfId="0" applyNumberFormat="1" applyFont="1" applyBorder="1" applyAlignment="1">
      <alignment horizontal="center" vertical="center" wrapText="1"/>
    </xf>
    <xf numFmtId="3" fontId="11" fillId="0" borderId="1" xfId="4" applyNumberFormat="1" applyFont="1" applyBorder="1" applyAlignment="1" applyProtection="1">
      <alignment horizontal="center" vertical="center" wrapText="1"/>
      <protection locked="0"/>
    </xf>
    <xf numFmtId="0" fontId="11" fillId="0" borderId="1" xfId="4" applyFont="1" applyBorder="1" applyAlignment="1">
      <alignment horizontal="center" vertical="center" wrapText="1"/>
    </xf>
    <xf numFmtId="3" fontId="11" fillId="0" borderId="1" xfId="0" applyNumberFormat="1" applyFont="1" applyBorder="1" applyAlignment="1" applyProtection="1">
      <alignment horizontal="center" vertical="center" wrapText="1"/>
      <protection locked="0"/>
    </xf>
    <xf numFmtId="1" fontId="11" fillId="0" borderId="1" xfId="0" applyNumberFormat="1" applyFont="1" applyBorder="1" applyAlignment="1">
      <alignment horizontal="center" vertical="center" wrapText="1"/>
    </xf>
    <xf numFmtId="0" fontId="11" fillId="0" borderId="1" xfId="0" applyFont="1" applyBorder="1" applyAlignment="1" applyProtection="1">
      <alignment horizontal="justify" vertical="center"/>
      <protection locked="0"/>
    </xf>
    <xf numFmtId="1" fontId="11" fillId="0" borderId="1" xfId="0" applyNumberFormat="1" applyFont="1" applyBorder="1" applyAlignment="1" applyProtection="1">
      <alignment horizontal="center" vertical="center" wrapText="1"/>
      <protection locked="0"/>
    </xf>
    <xf numFmtId="0" fontId="7" fillId="0" borderId="1" xfId="0" applyFont="1" applyBorder="1"/>
    <xf numFmtId="0" fontId="25" fillId="0" borderId="1" xfId="0" applyFont="1" applyBorder="1" applyAlignment="1">
      <alignment horizontal="center" vertical="center" wrapText="1"/>
    </xf>
    <xf numFmtId="0" fontId="34" fillId="0" borderId="1" xfId="0" applyFont="1" applyBorder="1" applyAlignment="1">
      <alignment horizontal="left" vertical="center" wrapText="1"/>
    </xf>
    <xf numFmtId="9" fontId="11" fillId="0" borderId="1" xfId="0" applyNumberFormat="1" applyFont="1" applyBorder="1" applyAlignment="1">
      <alignment horizontal="center" vertical="center"/>
    </xf>
    <xf numFmtId="0" fontId="36" fillId="21" borderId="7" xfId="0" applyFont="1" applyFill="1" applyBorder="1" applyAlignment="1">
      <alignment vertical="center" wrapText="1"/>
    </xf>
    <xf numFmtId="0" fontId="31" fillId="20" borderId="7" xfId="0" applyFont="1" applyFill="1" applyBorder="1" applyAlignment="1">
      <alignment horizontal="center" vertical="center" wrapText="1"/>
    </xf>
    <xf numFmtId="0" fontId="0" fillId="0" borderId="1" xfId="0" applyBorder="1" applyAlignment="1">
      <alignment horizontal="center" vertical="center" wrapText="1"/>
    </xf>
    <xf numFmtId="0" fontId="0" fillId="20" borderId="1" xfId="0" applyFill="1" applyBorder="1" applyAlignment="1">
      <alignment horizontal="center" vertical="center" wrapText="1"/>
    </xf>
    <xf numFmtId="0" fontId="0" fillId="20" borderId="1" xfId="0" applyFill="1" applyBorder="1" applyAlignment="1">
      <alignment horizontal="justify" vertical="center" wrapText="1"/>
    </xf>
    <xf numFmtId="0" fontId="0" fillId="0" borderId="1" xfId="0" applyBorder="1" applyAlignment="1">
      <alignment vertical="center" wrapText="1"/>
    </xf>
    <xf numFmtId="9" fontId="7" fillId="0" borderId="1" xfId="2" applyFont="1" applyBorder="1" applyAlignment="1">
      <alignment horizontal="left" vertical="center" wrapText="1"/>
    </xf>
    <xf numFmtId="0" fontId="19" fillId="17" borderId="1" xfId="0" applyFont="1" applyFill="1" applyBorder="1" applyAlignment="1">
      <alignment horizontal="center" vertical="center" wrapText="1"/>
    </xf>
    <xf numFmtId="0" fontId="19" fillId="19"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11" fillId="0" borderId="1" xfId="0" applyFont="1" applyBorder="1" applyAlignment="1">
      <alignment horizontal="justify"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justify" vertical="center" wrapText="1"/>
      <protection locked="0"/>
    </xf>
    <xf numFmtId="0" fontId="11" fillId="0" borderId="1" xfId="0" applyFont="1" applyBorder="1" applyAlignment="1">
      <alignment horizontal="justify" vertical="center"/>
    </xf>
    <xf numFmtId="0" fontId="11" fillId="0" borderId="1" xfId="0" applyFont="1" applyBorder="1" applyAlignment="1" applyProtection="1">
      <alignment horizontal="center" vertical="center"/>
      <protection locked="0"/>
    </xf>
    <xf numFmtId="0" fontId="11" fillId="0" borderId="1" xfId="0" applyFont="1" applyBorder="1" applyAlignment="1">
      <alignment horizontal="center" vertical="center"/>
    </xf>
    <xf numFmtId="0" fontId="23" fillId="4" borderId="1" xfId="0" applyFont="1" applyFill="1" applyBorder="1" applyAlignment="1">
      <alignment horizontal="center"/>
    </xf>
    <xf numFmtId="0" fontId="31" fillId="11" borderId="1" xfId="0" applyFont="1" applyFill="1" applyBorder="1" applyAlignment="1">
      <alignment horizontal="center" vertical="center" wrapText="1"/>
    </xf>
    <xf numFmtId="0" fontId="32" fillId="11" borderId="1" xfId="0" applyFont="1" applyFill="1" applyBorder="1" applyAlignment="1">
      <alignment horizontal="center"/>
    </xf>
    <xf numFmtId="0" fontId="32" fillId="11" borderId="1" xfId="0" applyFont="1" applyFill="1" applyBorder="1" applyAlignment="1">
      <alignment horizontal="center" wrapText="1"/>
    </xf>
    <xf numFmtId="0" fontId="33" fillId="11" borderId="1" xfId="0" applyFont="1" applyFill="1" applyBorder="1" applyAlignment="1">
      <alignment horizontal="center"/>
    </xf>
    <xf numFmtId="0" fontId="19" fillId="0" borderId="3"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23" fillId="15" borderId="1" xfId="0" applyFont="1" applyFill="1" applyBorder="1" applyAlignment="1">
      <alignment horizontal="center" vertical="center"/>
    </xf>
    <xf numFmtId="0" fontId="23" fillId="15" borderId="1" xfId="0" applyFont="1" applyFill="1" applyBorder="1" applyAlignment="1">
      <alignment horizontal="justify" vertical="center"/>
    </xf>
    <xf numFmtId="0" fontId="23" fillId="15"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15" fillId="4" borderId="5" xfId="0" applyFont="1" applyFill="1" applyBorder="1" applyAlignment="1">
      <alignment horizontal="center"/>
    </xf>
    <xf numFmtId="0" fontId="15" fillId="4" borderId="6" xfId="0" applyFont="1" applyFill="1" applyBorder="1" applyAlignment="1">
      <alignment horizontal="center"/>
    </xf>
    <xf numFmtId="9" fontId="11" fillId="0" borderId="3" xfId="2" applyFont="1" applyFill="1" applyBorder="1" applyAlignment="1">
      <alignment horizontal="center" vertical="center" wrapText="1"/>
    </xf>
    <xf numFmtId="9" fontId="11" fillId="0" borderId="4" xfId="2"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9" fontId="19" fillId="19" borderId="1" xfId="0" applyNumberFormat="1" applyFont="1" applyFill="1" applyBorder="1" applyAlignment="1">
      <alignment horizontal="center" vertical="center" wrapText="1"/>
    </xf>
    <xf numFmtId="9" fontId="19" fillId="17" borderId="1" xfId="0" applyNumberFormat="1" applyFont="1" applyFill="1" applyBorder="1" applyAlignment="1">
      <alignment horizontal="center" vertical="center" wrapText="1"/>
    </xf>
    <xf numFmtId="0" fontId="34" fillId="0" borderId="3"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9" fontId="11" fillId="0" borderId="3" xfId="0" applyNumberFormat="1" applyFont="1" applyBorder="1" applyAlignment="1" applyProtection="1">
      <alignment horizontal="center" vertical="center" wrapText="1"/>
      <protection locked="0"/>
    </xf>
    <xf numFmtId="9" fontId="11" fillId="0" borderId="4"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9" fontId="19" fillId="19" borderId="3" xfId="2" applyFont="1" applyFill="1" applyBorder="1" applyAlignment="1">
      <alignment horizontal="center" vertical="center" wrapText="1"/>
    </xf>
    <xf numFmtId="9" fontId="19" fillId="19" borderId="4" xfId="2" applyFont="1" applyFill="1" applyBorder="1" applyAlignment="1">
      <alignment horizontal="center" vertical="center" wrapText="1"/>
    </xf>
    <xf numFmtId="9" fontId="19" fillId="17" borderId="3" xfId="2" applyFont="1" applyFill="1" applyBorder="1" applyAlignment="1">
      <alignment horizontal="center" vertical="center" wrapText="1"/>
    </xf>
    <xf numFmtId="9" fontId="19" fillId="17" borderId="4" xfId="2"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5" fillId="4" borderId="1" xfId="0" applyFont="1" applyFill="1" applyBorder="1" applyAlignment="1">
      <alignment horizontal="center" vertical="center"/>
    </xf>
  </cellXfs>
  <cellStyles count="6">
    <cellStyle name="Millares" xfId="1" builtinId="3"/>
    <cellStyle name="Millares [0]" xfId="5" builtinId="6"/>
    <cellStyle name="Neutral 2" xfId="3" xr:uid="{00000000-0005-0000-0000-000001000000}"/>
    <cellStyle name="Normal" xfId="0" builtinId="0"/>
    <cellStyle name="Normal 2 5" xfId="4" xr:uid="{00000000-0005-0000-0000-000003000000}"/>
    <cellStyle name="Porcentaje" xfId="2" builtinId="5"/>
  </cellStyles>
  <dxfs count="3">
    <dxf>
      <font>
        <color theme="9"/>
      </font>
    </dxf>
    <dxf>
      <font>
        <color rgb="FFC0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distritaleduco-my.sharepoint.com/personal/planeac_udistrital_edu_co/Documents/Equipo%20Planeaci&#243;n%20Estrat&#233;gica%20y%20Operativa/Plan%20de%20Acci&#243;n%202025/Seguimiento%20PED%20-%20Para%20informe%20de%20gesti&#243;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base PED 2018-2030"/>
      <sheetName val="Reporte general PED"/>
      <sheetName val="Dashboard PED"/>
      <sheetName val="Hoja1"/>
      <sheetName val="Base F. Indicador"/>
      <sheetName val="Ficha Indicador"/>
      <sheetName val="Dashboard P. Incicativo"/>
      <sheetName val="Info. base PI 2022-2025"/>
      <sheetName val="Base Plan Indicativo"/>
      <sheetName val="Para informe"/>
      <sheetName val="Para informe. Avance PED-PI"/>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0" tint="-4.9989318521683403E-2"/>
    <pageSetUpPr fitToPage="1"/>
  </sheetPr>
  <dimension ref="A1:CB115"/>
  <sheetViews>
    <sheetView showGridLines="0" tabSelected="1" zoomScale="70" zoomScaleNormal="70" workbookViewId="0">
      <pane ySplit="4" topLeftCell="A5" activePane="bottomLeft" state="frozen"/>
      <selection pane="bottomLeft" activeCell="A5" sqref="A5"/>
    </sheetView>
  </sheetViews>
  <sheetFormatPr baseColWidth="10" defaultColWidth="0" defaultRowHeight="14.5" customHeight="1" zeroHeight="1" x14ac:dyDescent="0.35"/>
  <cols>
    <col min="1" max="1" width="1.1796875" style="1" customWidth="1"/>
    <col min="2" max="2" width="12.81640625" style="164" customWidth="1"/>
    <col min="3" max="3" width="13.26953125" style="164" customWidth="1"/>
    <col min="4" max="4" width="20" style="162" customWidth="1"/>
    <col min="5" max="5" width="4" style="163" bestFit="1" customWidth="1"/>
    <col min="6" max="6" width="30.7265625" style="208" customWidth="1"/>
    <col min="7" max="7" width="3.26953125" style="169" customWidth="1"/>
    <col min="8" max="8" width="32.7265625" style="170" customWidth="1"/>
    <col min="9" max="9" width="10.453125" style="163" customWidth="1"/>
    <col min="10" max="10" width="29.81640625" style="161" customWidth="1"/>
    <col min="11" max="11" width="18.81640625" style="237" customWidth="1"/>
    <col min="12" max="12" width="18.81640625" style="161" customWidth="1"/>
    <col min="13" max="13" width="39.453125" style="160" customWidth="1"/>
    <col min="14" max="14" width="11" hidden="1" customWidth="1"/>
    <col min="15" max="15" width="10.453125" hidden="1" customWidth="1"/>
    <col min="16" max="16" width="10.81640625" style="183" hidden="1" customWidth="1"/>
    <col min="17" max="17" width="12.453125" style="183" hidden="1" customWidth="1"/>
    <col min="18" max="18" width="32.54296875" style="168" customWidth="1"/>
    <col min="19" max="19" width="29.453125" style="167" customWidth="1"/>
    <col min="20" max="20" width="21.54296875" style="236" customWidth="1"/>
    <col min="21" max="21" width="23.81640625" style="236" customWidth="1"/>
    <col min="22" max="22" width="12.453125" hidden="1" customWidth="1"/>
    <col min="23" max="79" width="0" hidden="1" customWidth="1"/>
    <col min="80" max="80" width="5.08984375" hidden="1" customWidth="1"/>
    <col min="81" max="93" width="11.453125" hidden="1" customWidth="1"/>
    <col min="94" max="16384" width="11.453125" hidden="1"/>
  </cols>
  <sheetData>
    <row r="1" spans="1:31" ht="3.75" customHeight="1" x14ac:dyDescent="0.35"/>
    <row r="2" spans="1:31" ht="10.5" customHeight="1" x14ac:dyDescent="0.35"/>
    <row r="3" spans="1:31" s="165" customFormat="1" ht="18.649999999999999" customHeight="1" x14ac:dyDescent="0.45">
      <c r="A3" s="166"/>
      <c r="B3" s="293" t="s">
        <v>0</v>
      </c>
      <c r="C3" s="293"/>
      <c r="D3" s="295" t="s">
        <v>1088</v>
      </c>
      <c r="E3" s="295"/>
      <c r="F3" s="295"/>
      <c r="G3" s="295"/>
      <c r="H3" s="295"/>
      <c r="I3" s="295"/>
      <c r="J3" s="295"/>
      <c r="K3" s="296"/>
      <c r="L3" s="295"/>
      <c r="M3" s="297"/>
      <c r="N3" s="200"/>
      <c r="O3" s="200"/>
      <c r="P3" s="303" t="s">
        <v>1089</v>
      </c>
      <c r="Q3" s="303"/>
      <c r="R3" s="304"/>
      <c r="S3" s="303"/>
      <c r="T3" s="305"/>
      <c r="U3" s="305"/>
      <c r="V3" s="307" t="s">
        <v>1184</v>
      </c>
      <c r="W3" s="308"/>
      <c r="X3" s="308"/>
      <c r="Y3" s="308"/>
      <c r="Z3" s="308"/>
      <c r="AA3" s="308"/>
      <c r="AB3" s="308"/>
      <c r="AC3" s="308"/>
      <c r="AD3" s="308"/>
      <c r="AE3" s="308"/>
    </row>
    <row r="4" spans="1:31" ht="45" customHeight="1" x14ac:dyDescent="0.35">
      <c r="B4" s="199" t="s">
        <v>1</v>
      </c>
      <c r="C4" s="199" t="s">
        <v>2</v>
      </c>
      <c r="D4" s="198" t="s">
        <v>3</v>
      </c>
      <c r="E4" s="294" t="s">
        <v>4</v>
      </c>
      <c r="F4" s="294"/>
      <c r="G4" s="294" t="s">
        <v>5</v>
      </c>
      <c r="H4" s="294"/>
      <c r="I4" s="198" t="s">
        <v>6</v>
      </c>
      <c r="J4" s="198" t="s">
        <v>7</v>
      </c>
      <c r="K4" s="198" t="s">
        <v>8</v>
      </c>
      <c r="L4" s="198" t="s">
        <v>9</v>
      </c>
      <c r="M4" s="201" t="s">
        <v>10</v>
      </c>
      <c r="N4" s="202" t="s">
        <v>11</v>
      </c>
      <c r="O4" s="202" t="s">
        <v>12</v>
      </c>
      <c r="P4" s="235" t="s">
        <v>1117</v>
      </c>
      <c r="Q4" s="235" t="s">
        <v>13</v>
      </c>
      <c r="R4" s="235" t="s">
        <v>14</v>
      </c>
      <c r="S4" s="235" t="s">
        <v>15</v>
      </c>
      <c r="T4" s="235" t="s">
        <v>16</v>
      </c>
      <c r="U4" s="235" t="s">
        <v>17</v>
      </c>
      <c r="V4" s="274" t="s">
        <v>1145</v>
      </c>
      <c r="W4" s="274" t="s">
        <v>1146</v>
      </c>
      <c r="X4" s="274" t="s">
        <v>1147</v>
      </c>
      <c r="Y4" s="274" t="s">
        <v>1148</v>
      </c>
      <c r="Z4" s="275" t="s">
        <v>1151</v>
      </c>
      <c r="AA4" s="275" t="s">
        <v>1152</v>
      </c>
      <c r="AB4" s="275" t="s">
        <v>1153</v>
      </c>
      <c r="AC4" s="275" t="s">
        <v>1154</v>
      </c>
      <c r="AD4" s="274" t="s">
        <v>1149</v>
      </c>
      <c r="AE4" s="274" t="s">
        <v>1150</v>
      </c>
    </row>
    <row r="5" spans="1:31" ht="108.65" customHeight="1" x14ac:dyDescent="0.35">
      <c r="B5" s="185" t="s">
        <v>18</v>
      </c>
      <c r="C5" s="185" t="s">
        <v>19</v>
      </c>
      <c r="D5" s="283" t="s">
        <v>20</v>
      </c>
      <c r="E5" s="283" t="s">
        <v>21</v>
      </c>
      <c r="F5" s="284" t="s">
        <v>1119</v>
      </c>
      <c r="G5" s="321">
        <v>1</v>
      </c>
      <c r="H5" s="317" t="s">
        <v>22</v>
      </c>
      <c r="I5" s="319">
        <v>1</v>
      </c>
      <c r="J5" s="317" t="s">
        <v>23</v>
      </c>
      <c r="K5" s="313" t="s">
        <v>24</v>
      </c>
      <c r="L5" s="311" t="s">
        <v>25</v>
      </c>
      <c r="M5" s="309" t="s">
        <v>26</v>
      </c>
      <c r="N5" s="331" t="s">
        <v>27</v>
      </c>
      <c r="O5" s="329" t="s">
        <v>36</v>
      </c>
      <c r="P5" s="327">
        <v>1</v>
      </c>
      <c r="Q5" s="325">
        <v>0</v>
      </c>
      <c r="R5" s="323" t="s">
        <v>29</v>
      </c>
      <c r="S5" s="323" t="s">
        <v>30</v>
      </c>
      <c r="T5" s="323" t="s">
        <v>31</v>
      </c>
      <c r="U5" s="323" t="s">
        <v>32</v>
      </c>
      <c r="V5" s="276">
        <v>1</v>
      </c>
      <c r="W5" s="276">
        <v>2.57</v>
      </c>
      <c r="X5" s="276" t="s">
        <v>1141</v>
      </c>
      <c r="Y5" s="109" t="s">
        <v>1155</v>
      </c>
      <c r="Z5" s="276" t="s">
        <v>1156</v>
      </c>
      <c r="AA5" s="276" t="s">
        <v>1157</v>
      </c>
      <c r="AB5" s="276" t="s">
        <v>1158</v>
      </c>
      <c r="AC5" s="276">
        <v>100</v>
      </c>
      <c r="AD5" s="276" t="s">
        <v>1159</v>
      </c>
      <c r="AE5" s="276" t="s">
        <v>1144</v>
      </c>
    </row>
    <row r="6" spans="1:31" ht="108.65" customHeight="1" x14ac:dyDescent="0.35">
      <c r="B6" s="185"/>
      <c r="C6" s="185"/>
      <c r="D6" s="283"/>
      <c r="E6" s="283"/>
      <c r="F6" s="284"/>
      <c r="G6" s="322"/>
      <c r="H6" s="318"/>
      <c r="I6" s="320"/>
      <c r="J6" s="318"/>
      <c r="K6" s="314"/>
      <c r="L6" s="312"/>
      <c r="M6" s="310"/>
      <c r="N6" s="332"/>
      <c r="O6" s="330"/>
      <c r="P6" s="328"/>
      <c r="Q6" s="326"/>
      <c r="R6" s="324"/>
      <c r="S6" s="324"/>
      <c r="T6" s="324"/>
      <c r="U6" s="324"/>
      <c r="V6" s="277">
        <v>2</v>
      </c>
      <c r="W6" s="277">
        <v>2.57</v>
      </c>
      <c r="X6" s="277" t="s">
        <v>1141</v>
      </c>
      <c r="Y6" s="278" t="s">
        <v>1160</v>
      </c>
      <c r="Z6" s="277" t="s">
        <v>1161</v>
      </c>
      <c r="AA6" s="277" t="s">
        <v>1162</v>
      </c>
      <c r="AB6" s="277" t="s">
        <v>1143</v>
      </c>
      <c r="AC6" s="277">
        <v>3</v>
      </c>
      <c r="AD6" s="277" t="s">
        <v>1163</v>
      </c>
      <c r="AE6" s="277" t="s">
        <v>1144</v>
      </c>
    </row>
    <row r="7" spans="1:31" ht="114.5" customHeight="1" x14ac:dyDescent="0.35">
      <c r="B7" s="185" t="s">
        <v>18</v>
      </c>
      <c r="C7" s="185" t="s">
        <v>33</v>
      </c>
      <c r="D7" s="283"/>
      <c r="E7" s="283"/>
      <c r="F7" s="284"/>
      <c r="G7" s="188">
        <v>2</v>
      </c>
      <c r="H7" s="245" t="s">
        <v>34</v>
      </c>
      <c r="I7" s="186">
        <v>1</v>
      </c>
      <c r="J7" s="246" t="s">
        <v>1067</v>
      </c>
      <c r="K7" s="247" t="s">
        <v>24</v>
      </c>
      <c r="L7" s="244" t="s">
        <v>25</v>
      </c>
      <c r="M7" s="248" t="s">
        <v>35</v>
      </c>
      <c r="N7" s="172" t="s">
        <v>27</v>
      </c>
      <c r="O7" s="204" t="s">
        <v>1066</v>
      </c>
      <c r="P7" s="205">
        <v>1</v>
      </c>
      <c r="Q7" s="182">
        <v>0</v>
      </c>
      <c r="R7" s="238" t="s">
        <v>1137</v>
      </c>
      <c r="S7" s="188" t="s">
        <v>1139</v>
      </c>
      <c r="T7" s="188" t="s">
        <v>1138</v>
      </c>
      <c r="U7" s="171" t="s">
        <v>24</v>
      </c>
      <c r="V7" s="276">
        <v>3</v>
      </c>
      <c r="W7" s="276">
        <v>2.57</v>
      </c>
      <c r="X7" s="276" t="s">
        <v>1141</v>
      </c>
      <c r="Y7" s="109" t="s">
        <v>1140</v>
      </c>
      <c r="Z7" s="276" t="s">
        <v>1139</v>
      </c>
      <c r="AA7" s="276" t="s">
        <v>1142</v>
      </c>
      <c r="AB7" s="276" t="s">
        <v>1143</v>
      </c>
      <c r="AC7" s="276">
        <v>3</v>
      </c>
      <c r="AD7" s="276" t="s">
        <v>1138</v>
      </c>
      <c r="AE7" s="276" t="s">
        <v>1144</v>
      </c>
    </row>
    <row r="8" spans="1:31" ht="103.5" customHeight="1" x14ac:dyDescent="0.35">
      <c r="B8" s="185" t="s">
        <v>18</v>
      </c>
      <c r="C8" s="185" t="s">
        <v>40</v>
      </c>
      <c r="D8" s="283"/>
      <c r="E8" s="283"/>
      <c r="F8" s="284"/>
      <c r="G8" s="188">
        <v>3</v>
      </c>
      <c r="H8" s="245" t="s">
        <v>1120</v>
      </c>
      <c r="I8" s="186">
        <v>1</v>
      </c>
      <c r="J8" s="246" t="s">
        <v>1121</v>
      </c>
      <c r="K8" s="244" t="s">
        <v>24</v>
      </c>
      <c r="L8" s="244" t="s">
        <v>25</v>
      </c>
      <c r="M8" s="249" t="s">
        <v>42</v>
      </c>
      <c r="N8" s="172" t="s">
        <v>43</v>
      </c>
      <c r="O8" s="204" t="s">
        <v>36</v>
      </c>
      <c r="P8" s="214">
        <v>1</v>
      </c>
      <c r="Q8" s="218">
        <v>0</v>
      </c>
      <c r="R8" s="180" t="s">
        <v>41</v>
      </c>
      <c r="S8" s="178"/>
      <c r="T8" s="178" t="s">
        <v>44</v>
      </c>
      <c r="U8" s="171" t="s">
        <v>24</v>
      </c>
      <c r="V8" s="276">
        <v>13</v>
      </c>
      <c r="W8" s="276">
        <v>2.57</v>
      </c>
      <c r="X8" s="276" t="s">
        <v>1141</v>
      </c>
      <c r="Y8" s="109" t="s">
        <v>1164</v>
      </c>
      <c r="Z8" s="276" t="s">
        <v>1165</v>
      </c>
      <c r="AA8" s="276" t="s">
        <v>1166</v>
      </c>
      <c r="AB8" s="276" t="s">
        <v>1143</v>
      </c>
      <c r="AC8" s="276">
        <v>4</v>
      </c>
      <c r="AD8" s="276" t="s">
        <v>1167</v>
      </c>
      <c r="AE8" s="276" t="s">
        <v>1144</v>
      </c>
    </row>
    <row r="9" spans="1:31" ht="65.150000000000006" customHeight="1" x14ac:dyDescent="0.35">
      <c r="B9" s="283" t="s">
        <v>45</v>
      </c>
      <c r="C9" s="185" t="s">
        <v>46</v>
      </c>
      <c r="D9" s="283" t="s">
        <v>20</v>
      </c>
      <c r="E9" s="283" t="s">
        <v>47</v>
      </c>
      <c r="F9" s="284" t="s">
        <v>48</v>
      </c>
      <c r="G9" s="285">
        <v>1</v>
      </c>
      <c r="H9" s="286" t="s">
        <v>49</v>
      </c>
      <c r="I9" s="246">
        <v>34</v>
      </c>
      <c r="J9" s="246" t="s">
        <v>50</v>
      </c>
      <c r="K9" s="244" t="s">
        <v>51</v>
      </c>
      <c r="L9" s="244" t="s">
        <v>52</v>
      </c>
      <c r="M9" s="185" t="s">
        <v>53</v>
      </c>
      <c r="N9" s="171" t="s">
        <v>54</v>
      </c>
      <c r="O9" s="204" t="s">
        <v>36</v>
      </c>
      <c r="P9" s="210">
        <v>35</v>
      </c>
      <c r="Q9" s="219">
        <v>0</v>
      </c>
      <c r="R9" s="287" t="s">
        <v>55</v>
      </c>
      <c r="S9" s="185" t="s">
        <v>50</v>
      </c>
      <c r="T9" s="185" t="s">
        <v>56</v>
      </c>
      <c r="U9" s="185" t="s">
        <v>57</v>
      </c>
      <c r="V9" s="239"/>
      <c r="W9" s="239"/>
      <c r="X9" s="239"/>
      <c r="Y9" s="239"/>
      <c r="Z9" s="239"/>
      <c r="AA9" s="239"/>
      <c r="AB9" s="239"/>
      <c r="AC9" s="239"/>
      <c r="AD9" s="239"/>
      <c r="AE9" s="239"/>
    </row>
    <row r="10" spans="1:31" ht="74.5" customHeight="1" x14ac:dyDescent="0.35">
      <c r="B10" s="283"/>
      <c r="C10" s="185" t="s">
        <v>46</v>
      </c>
      <c r="D10" s="283"/>
      <c r="E10" s="283"/>
      <c r="F10" s="284"/>
      <c r="G10" s="285"/>
      <c r="H10" s="286"/>
      <c r="I10" s="246">
        <v>20</v>
      </c>
      <c r="J10" s="246" t="s">
        <v>58</v>
      </c>
      <c r="K10" s="244" t="s">
        <v>51</v>
      </c>
      <c r="L10" s="244" t="s">
        <v>52</v>
      </c>
      <c r="M10" s="185" t="s">
        <v>59</v>
      </c>
      <c r="N10" s="172" t="s">
        <v>43</v>
      </c>
      <c r="O10" s="204" t="s">
        <v>36</v>
      </c>
      <c r="P10" s="211">
        <v>20</v>
      </c>
      <c r="Q10" s="220">
        <v>0</v>
      </c>
      <c r="R10" s="287"/>
      <c r="S10" s="185" t="s">
        <v>58</v>
      </c>
      <c r="T10" s="178" t="s">
        <v>60</v>
      </c>
      <c r="U10" s="185" t="s">
        <v>57</v>
      </c>
      <c r="V10" s="239"/>
      <c r="W10" s="239"/>
      <c r="X10" s="239"/>
      <c r="Y10" s="239"/>
      <c r="Z10" s="239"/>
      <c r="AA10" s="239"/>
      <c r="AB10" s="239"/>
      <c r="AC10" s="239"/>
      <c r="AD10" s="239"/>
      <c r="AE10" s="239"/>
    </row>
    <row r="11" spans="1:31" ht="124.5" customHeight="1" x14ac:dyDescent="0.35">
      <c r="B11" s="283"/>
      <c r="C11" s="185" t="s">
        <v>46</v>
      </c>
      <c r="D11" s="283"/>
      <c r="E11" s="283"/>
      <c r="F11" s="284"/>
      <c r="G11" s="246">
        <v>2</v>
      </c>
      <c r="H11" s="245" t="s">
        <v>61</v>
      </c>
      <c r="I11" s="246">
        <v>2</v>
      </c>
      <c r="J11" s="246" t="s">
        <v>62</v>
      </c>
      <c r="K11" s="244" t="s">
        <v>51</v>
      </c>
      <c r="L11" s="244" t="s">
        <v>52</v>
      </c>
      <c r="M11" s="185" t="s">
        <v>63</v>
      </c>
      <c r="N11" s="172" t="s">
        <v>64</v>
      </c>
      <c r="O11" s="204" t="s">
        <v>36</v>
      </c>
      <c r="P11" s="211">
        <v>2</v>
      </c>
      <c r="Q11" s="220">
        <v>2</v>
      </c>
      <c r="R11" s="187" t="s">
        <v>65</v>
      </c>
      <c r="S11" s="185" t="s">
        <v>66</v>
      </c>
      <c r="T11" s="185" t="s">
        <v>67</v>
      </c>
      <c r="U11" s="185" t="s">
        <v>1071</v>
      </c>
      <c r="V11" s="277">
        <v>14</v>
      </c>
      <c r="W11" s="277">
        <v>2.57</v>
      </c>
      <c r="X11" s="277" t="s">
        <v>1141</v>
      </c>
      <c r="Y11" s="278" t="s">
        <v>1168</v>
      </c>
      <c r="Z11" s="277" t="s">
        <v>1169</v>
      </c>
      <c r="AA11" s="277" t="s">
        <v>1170</v>
      </c>
      <c r="AB11" s="277" t="s">
        <v>1143</v>
      </c>
      <c r="AC11" s="277">
        <v>100</v>
      </c>
      <c r="AD11" s="277" t="s">
        <v>1171</v>
      </c>
      <c r="AE11" s="277" t="s">
        <v>1144</v>
      </c>
    </row>
    <row r="12" spans="1:31" ht="236.5" customHeight="1" x14ac:dyDescent="0.35">
      <c r="B12" s="283" t="s">
        <v>68</v>
      </c>
      <c r="C12" s="185" t="s">
        <v>19</v>
      </c>
      <c r="D12" s="283" t="s">
        <v>20</v>
      </c>
      <c r="E12" s="283" t="s">
        <v>69</v>
      </c>
      <c r="F12" s="284" t="s">
        <v>70</v>
      </c>
      <c r="G12" s="246">
        <v>1</v>
      </c>
      <c r="H12" s="245" t="s">
        <v>71</v>
      </c>
      <c r="I12" s="250">
        <v>0.5</v>
      </c>
      <c r="J12" s="246" t="s">
        <v>72</v>
      </c>
      <c r="K12" s="244" t="s">
        <v>24</v>
      </c>
      <c r="L12" s="251" t="s">
        <v>73</v>
      </c>
      <c r="M12" s="283" t="s">
        <v>74</v>
      </c>
      <c r="N12" s="172" t="s">
        <v>75</v>
      </c>
      <c r="O12" s="204" t="s">
        <v>36</v>
      </c>
      <c r="P12" s="316">
        <v>0.4</v>
      </c>
      <c r="Q12" s="315" t="s">
        <v>76</v>
      </c>
      <c r="R12" s="187" t="s">
        <v>1090</v>
      </c>
      <c r="S12" s="185" t="s">
        <v>77</v>
      </c>
      <c r="T12" s="185" t="s">
        <v>78</v>
      </c>
      <c r="U12" s="185" t="s">
        <v>1072</v>
      </c>
      <c r="V12" s="239"/>
      <c r="W12" s="239"/>
      <c r="X12" s="239"/>
      <c r="Y12" s="239"/>
      <c r="Z12" s="239"/>
      <c r="AA12" s="239"/>
      <c r="AB12" s="239"/>
      <c r="AC12" s="239"/>
      <c r="AD12" s="239"/>
      <c r="AE12" s="239"/>
    </row>
    <row r="13" spans="1:31" ht="131.15" customHeight="1" x14ac:dyDescent="0.35">
      <c r="B13" s="283"/>
      <c r="C13" s="185" t="s">
        <v>19</v>
      </c>
      <c r="D13" s="283"/>
      <c r="E13" s="283"/>
      <c r="F13" s="284"/>
      <c r="G13" s="246">
        <v>2</v>
      </c>
      <c r="H13" s="245" t="s">
        <v>79</v>
      </c>
      <c r="I13" s="250">
        <v>0.5</v>
      </c>
      <c r="J13" s="246" t="s">
        <v>1122</v>
      </c>
      <c r="K13" s="244" t="s">
        <v>51</v>
      </c>
      <c r="L13" s="244" t="s">
        <v>52</v>
      </c>
      <c r="M13" s="283"/>
      <c r="N13" s="172"/>
      <c r="O13" s="204" t="s">
        <v>36</v>
      </c>
      <c r="P13" s="316"/>
      <c r="Q13" s="315"/>
      <c r="R13" s="187" t="s">
        <v>79</v>
      </c>
      <c r="S13" s="185" t="s">
        <v>80</v>
      </c>
      <c r="T13" s="185" t="s">
        <v>81</v>
      </c>
      <c r="U13" s="185" t="s">
        <v>82</v>
      </c>
      <c r="V13" s="239"/>
      <c r="W13" s="239"/>
      <c r="X13" s="239"/>
      <c r="Y13" s="239"/>
      <c r="Z13" s="239"/>
      <c r="AA13" s="239"/>
      <c r="AB13" s="239"/>
      <c r="AC13" s="239"/>
      <c r="AD13" s="239"/>
      <c r="AE13" s="239"/>
    </row>
    <row r="14" spans="1:31" ht="180.65" customHeight="1" x14ac:dyDescent="0.35">
      <c r="B14" s="283" t="s">
        <v>45</v>
      </c>
      <c r="C14" s="185" t="s">
        <v>40</v>
      </c>
      <c r="D14" s="283" t="s">
        <v>20</v>
      </c>
      <c r="E14" s="284" t="s">
        <v>83</v>
      </c>
      <c r="F14" s="284" t="s">
        <v>84</v>
      </c>
      <c r="G14" s="246">
        <v>1</v>
      </c>
      <c r="H14" s="245" t="s">
        <v>1123</v>
      </c>
      <c r="I14" s="252">
        <v>1</v>
      </c>
      <c r="J14" s="246" t="s">
        <v>1124</v>
      </c>
      <c r="K14" s="244" t="s">
        <v>87</v>
      </c>
      <c r="L14" s="244" t="s">
        <v>88</v>
      </c>
      <c r="M14" s="185" t="s">
        <v>89</v>
      </c>
      <c r="N14" s="172" t="s">
        <v>27</v>
      </c>
      <c r="O14" s="204" t="s">
        <v>36</v>
      </c>
      <c r="P14" s="211" t="s">
        <v>90</v>
      </c>
      <c r="Q14" s="220" t="s">
        <v>90</v>
      </c>
      <c r="R14" s="192" t="s">
        <v>85</v>
      </c>
      <c r="S14" s="171" t="s">
        <v>86</v>
      </c>
      <c r="T14" s="171" t="s">
        <v>91</v>
      </c>
      <c r="U14" s="171" t="s">
        <v>92</v>
      </c>
      <c r="V14" s="239"/>
      <c r="W14" s="239"/>
      <c r="X14" s="239"/>
      <c r="Y14" s="239"/>
      <c r="Z14" s="239"/>
      <c r="AA14" s="239"/>
      <c r="AB14" s="239"/>
      <c r="AC14" s="239"/>
      <c r="AD14" s="239"/>
      <c r="AE14" s="239"/>
    </row>
    <row r="15" spans="1:31" ht="77.5" customHeight="1" x14ac:dyDescent="0.35">
      <c r="B15" s="283"/>
      <c r="C15" s="185" t="s">
        <v>40</v>
      </c>
      <c r="D15" s="283"/>
      <c r="E15" s="284"/>
      <c r="F15" s="284"/>
      <c r="G15" s="246">
        <v>2</v>
      </c>
      <c r="H15" s="253" t="s">
        <v>93</v>
      </c>
      <c r="I15" s="254">
        <v>2500</v>
      </c>
      <c r="J15" s="246" t="s">
        <v>1125</v>
      </c>
      <c r="K15" s="244" t="s">
        <v>94</v>
      </c>
      <c r="L15" s="244" t="s">
        <v>51</v>
      </c>
      <c r="M15" s="249" t="s">
        <v>95</v>
      </c>
      <c r="N15" s="172" t="s">
        <v>96</v>
      </c>
      <c r="O15" s="204" t="s">
        <v>36</v>
      </c>
      <c r="P15" s="211" t="s">
        <v>90</v>
      </c>
      <c r="Q15" s="220" t="s">
        <v>90</v>
      </c>
      <c r="R15" s="187" t="s">
        <v>97</v>
      </c>
      <c r="S15" s="171" t="s">
        <v>98</v>
      </c>
      <c r="T15" s="185" t="s">
        <v>99</v>
      </c>
      <c r="U15" s="185" t="s">
        <v>100</v>
      </c>
      <c r="V15" s="239"/>
      <c r="W15" s="239"/>
      <c r="X15" s="239"/>
      <c r="Y15" s="239"/>
      <c r="Z15" s="239"/>
      <c r="AA15" s="239"/>
      <c r="AB15" s="239"/>
      <c r="AC15" s="239"/>
      <c r="AD15" s="239"/>
      <c r="AE15" s="239"/>
    </row>
    <row r="16" spans="1:31" ht="109.5" hidden="1" customHeight="1" x14ac:dyDescent="0.35">
      <c r="B16" s="283" t="s">
        <v>101</v>
      </c>
      <c r="C16" s="185" t="s">
        <v>102</v>
      </c>
      <c r="D16" s="283" t="s">
        <v>20</v>
      </c>
      <c r="E16" s="283" t="s">
        <v>103</v>
      </c>
      <c r="F16" s="287" t="s">
        <v>104</v>
      </c>
      <c r="G16" s="188">
        <v>1</v>
      </c>
      <c r="H16" s="189" t="s">
        <v>105</v>
      </c>
      <c r="I16" s="186">
        <v>1</v>
      </c>
      <c r="J16" s="188" t="s">
        <v>106</v>
      </c>
      <c r="K16" s="185" t="s">
        <v>24</v>
      </c>
      <c r="L16" s="185" t="s">
        <v>107</v>
      </c>
      <c r="M16" s="192" t="s">
        <v>108</v>
      </c>
      <c r="N16" s="173" t="s">
        <v>54</v>
      </c>
      <c r="O16" s="204" t="s">
        <v>1066</v>
      </c>
      <c r="P16" s="205">
        <v>1</v>
      </c>
      <c r="Q16" s="181">
        <v>0</v>
      </c>
      <c r="R16" s="175" t="s">
        <v>37</v>
      </c>
      <c r="S16" s="175" t="s">
        <v>39</v>
      </c>
      <c r="T16" s="175" t="s">
        <v>39</v>
      </c>
      <c r="U16" s="175" t="s">
        <v>39</v>
      </c>
    </row>
    <row r="17" spans="2:31" ht="109.5" customHeight="1" x14ac:dyDescent="0.35">
      <c r="B17" s="283"/>
      <c r="C17" s="185"/>
      <c r="D17" s="283"/>
      <c r="E17" s="283"/>
      <c r="F17" s="287"/>
      <c r="G17" s="246">
        <v>1</v>
      </c>
      <c r="H17" s="245" t="s">
        <v>105</v>
      </c>
      <c r="I17" s="252">
        <v>1</v>
      </c>
      <c r="J17" s="246" t="s">
        <v>106</v>
      </c>
      <c r="K17" s="244" t="s">
        <v>24</v>
      </c>
      <c r="L17" s="244" t="s">
        <v>107</v>
      </c>
      <c r="M17" s="192"/>
      <c r="N17" s="173"/>
      <c r="O17" s="204"/>
      <c r="P17" s="205"/>
      <c r="Q17" s="181"/>
      <c r="R17" s="175"/>
      <c r="S17" s="175"/>
      <c r="T17" s="175"/>
      <c r="U17" s="175"/>
      <c r="V17" s="239"/>
      <c r="W17" s="239"/>
      <c r="X17" s="239"/>
      <c r="Y17" s="239"/>
      <c r="Z17" s="239"/>
      <c r="AA17" s="239"/>
      <c r="AB17" s="239"/>
      <c r="AC17" s="239"/>
      <c r="AD17" s="239"/>
      <c r="AE17" s="239"/>
    </row>
    <row r="18" spans="2:31" ht="90" customHeight="1" x14ac:dyDescent="0.35">
      <c r="B18" s="283"/>
      <c r="C18" s="185" t="s">
        <v>102</v>
      </c>
      <c r="D18" s="283"/>
      <c r="E18" s="283"/>
      <c r="F18" s="287"/>
      <c r="G18" s="246">
        <v>2</v>
      </c>
      <c r="H18" s="245" t="s">
        <v>109</v>
      </c>
      <c r="I18" s="246">
        <v>60</v>
      </c>
      <c r="J18" s="246" t="s">
        <v>110</v>
      </c>
      <c r="K18" s="244" t="s">
        <v>24</v>
      </c>
      <c r="L18" s="244" t="s">
        <v>111</v>
      </c>
      <c r="M18" s="185" t="s">
        <v>112</v>
      </c>
      <c r="N18" s="172" t="s">
        <v>54</v>
      </c>
      <c r="O18" s="204" t="s">
        <v>36</v>
      </c>
      <c r="P18" s="211">
        <v>0</v>
      </c>
      <c r="Q18" s="220">
        <v>60</v>
      </c>
      <c r="R18" s="187" t="s">
        <v>113</v>
      </c>
      <c r="S18" s="185" t="s">
        <v>114</v>
      </c>
      <c r="T18" s="185" t="s">
        <v>115</v>
      </c>
      <c r="U18" s="185" t="s">
        <v>24</v>
      </c>
      <c r="V18" s="239"/>
      <c r="W18" s="239"/>
      <c r="X18" s="239"/>
      <c r="Y18" s="239"/>
      <c r="Z18" s="239"/>
      <c r="AA18" s="239"/>
      <c r="AB18" s="239"/>
      <c r="AC18" s="239"/>
      <c r="AD18" s="239"/>
      <c r="AE18" s="239"/>
    </row>
    <row r="19" spans="2:31" ht="120" customHeight="1" x14ac:dyDescent="0.35">
      <c r="B19" s="283" t="s">
        <v>45</v>
      </c>
      <c r="C19" s="185" t="s">
        <v>116</v>
      </c>
      <c r="D19" s="283" t="s">
        <v>20</v>
      </c>
      <c r="E19" s="284" t="s">
        <v>117</v>
      </c>
      <c r="F19" s="284" t="s">
        <v>118</v>
      </c>
      <c r="G19" s="285">
        <v>1</v>
      </c>
      <c r="H19" s="286" t="s">
        <v>119</v>
      </c>
      <c r="I19" s="246">
        <v>3</v>
      </c>
      <c r="J19" s="246" t="s">
        <v>120</v>
      </c>
      <c r="K19" s="244" t="s">
        <v>121</v>
      </c>
      <c r="L19" s="244" t="s">
        <v>122</v>
      </c>
      <c r="M19" s="185" t="s">
        <v>123</v>
      </c>
      <c r="N19" s="172" t="s">
        <v>75</v>
      </c>
      <c r="O19" s="204" t="s">
        <v>36</v>
      </c>
      <c r="P19" s="281">
        <v>1</v>
      </c>
      <c r="Q19" s="282">
        <v>2</v>
      </c>
      <c r="R19" s="306" t="s">
        <v>124</v>
      </c>
      <c r="S19" s="302" t="s">
        <v>125</v>
      </c>
      <c r="T19" s="302" t="s">
        <v>126</v>
      </c>
      <c r="U19" s="302" t="s">
        <v>127</v>
      </c>
      <c r="V19" s="239"/>
      <c r="W19" s="239"/>
      <c r="X19" s="239"/>
      <c r="Y19" s="239"/>
      <c r="Z19" s="239"/>
      <c r="AA19" s="239"/>
      <c r="AB19" s="239"/>
      <c r="AC19" s="239"/>
      <c r="AD19" s="239"/>
      <c r="AE19" s="239"/>
    </row>
    <row r="20" spans="2:31" ht="88" customHeight="1" x14ac:dyDescent="0.35">
      <c r="B20" s="283"/>
      <c r="C20" s="185"/>
      <c r="D20" s="283"/>
      <c r="E20" s="284"/>
      <c r="F20" s="284"/>
      <c r="G20" s="285"/>
      <c r="H20" s="286"/>
      <c r="I20" s="252">
        <v>1</v>
      </c>
      <c r="J20" s="246" t="s">
        <v>128</v>
      </c>
      <c r="K20" s="244" t="s">
        <v>121</v>
      </c>
      <c r="L20" s="244" t="s">
        <v>122</v>
      </c>
      <c r="M20" s="185" t="s">
        <v>129</v>
      </c>
      <c r="N20" s="172" t="s">
        <v>43</v>
      </c>
      <c r="O20" s="204" t="s">
        <v>36</v>
      </c>
      <c r="P20" s="281"/>
      <c r="Q20" s="282"/>
      <c r="R20" s="306"/>
      <c r="S20" s="302"/>
      <c r="T20" s="302"/>
      <c r="U20" s="302"/>
      <c r="V20" s="239"/>
      <c r="W20" s="239"/>
      <c r="X20" s="239"/>
      <c r="Y20" s="239"/>
      <c r="Z20" s="239"/>
      <c r="AA20" s="239"/>
      <c r="AB20" s="239"/>
      <c r="AC20" s="239"/>
      <c r="AD20" s="239"/>
      <c r="AE20" s="239"/>
    </row>
    <row r="21" spans="2:31" ht="52" x14ac:dyDescent="0.35">
      <c r="B21" s="283"/>
      <c r="C21" s="185" t="s">
        <v>130</v>
      </c>
      <c r="D21" s="283"/>
      <c r="E21" s="284"/>
      <c r="F21" s="284"/>
      <c r="G21" s="246">
        <v>2</v>
      </c>
      <c r="H21" s="245" t="s">
        <v>1126</v>
      </c>
      <c r="I21" s="246">
        <v>3</v>
      </c>
      <c r="J21" s="246" t="s">
        <v>1127</v>
      </c>
      <c r="K21" s="244" t="s">
        <v>24</v>
      </c>
      <c r="L21" s="244" t="s">
        <v>51</v>
      </c>
      <c r="M21" s="185" t="s">
        <v>132</v>
      </c>
      <c r="N21" s="172" t="s">
        <v>75</v>
      </c>
      <c r="O21" s="204" t="s">
        <v>36</v>
      </c>
      <c r="P21" s="211">
        <v>0</v>
      </c>
      <c r="Q21" s="220">
        <v>3</v>
      </c>
      <c r="R21" s="187" t="s">
        <v>131</v>
      </c>
      <c r="S21" s="185" t="s">
        <v>133</v>
      </c>
      <c r="T21" s="185" t="s">
        <v>134</v>
      </c>
      <c r="U21" s="185" t="s">
        <v>135</v>
      </c>
      <c r="V21" s="239"/>
      <c r="W21" s="239"/>
      <c r="X21" s="239"/>
      <c r="Y21" s="239"/>
      <c r="Z21" s="239"/>
      <c r="AA21" s="239"/>
      <c r="AB21" s="239"/>
      <c r="AC21" s="239"/>
      <c r="AD21" s="239"/>
      <c r="AE21" s="239"/>
    </row>
    <row r="22" spans="2:31" ht="72.650000000000006" customHeight="1" x14ac:dyDescent="0.35">
      <c r="B22" s="283" t="s">
        <v>45</v>
      </c>
      <c r="C22" s="283" t="s">
        <v>136</v>
      </c>
      <c r="D22" s="283" t="s">
        <v>20</v>
      </c>
      <c r="E22" s="284" t="s">
        <v>137</v>
      </c>
      <c r="F22" s="284" t="s">
        <v>138</v>
      </c>
      <c r="G22" s="285">
        <v>1</v>
      </c>
      <c r="H22" s="286" t="s">
        <v>1128</v>
      </c>
      <c r="I22" s="246">
        <v>1</v>
      </c>
      <c r="J22" s="246" t="s">
        <v>139</v>
      </c>
      <c r="K22" s="247" t="s">
        <v>51</v>
      </c>
      <c r="L22" s="244" t="s">
        <v>140</v>
      </c>
      <c r="M22" s="248" t="s">
        <v>141</v>
      </c>
      <c r="N22" s="172" t="s">
        <v>75</v>
      </c>
      <c r="O22" s="204" t="s">
        <v>36</v>
      </c>
      <c r="P22" s="211">
        <v>1</v>
      </c>
      <c r="Q22" s="220">
        <v>2</v>
      </c>
      <c r="R22" s="298" t="s">
        <v>142</v>
      </c>
      <c r="S22" s="300" t="s">
        <v>143</v>
      </c>
      <c r="T22" s="302" t="s">
        <v>144</v>
      </c>
      <c r="U22" s="302" t="s">
        <v>145</v>
      </c>
      <c r="V22" s="239"/>
      <c r="W22" s="239"/>
      <c r="X22" s="239"/>
      <c r="Y22" s="239"/>
      <c r="Z22" s="239"/>
      <c r="AA22" s="239"/>
      <c r="AB22" s="239"/>
      <c r="AC22" s="239"/>
      <c r="AD22" s="239"/>
      <c r="AE22" s="239"/>
    </row>
    <row r="23" spans="2:31" ht="87.65" customHeight="1" x14ac:dyDescent="0.35">
      <c r="B23" s="283"/>
      <c r="C23" s="283"/>
      <c r="D23" s="283"/>
      <c r="E23" s="284"/>
      <c r="F23" s="284"/>
      <c r="G23" s="285"/>
      <c r="H23" s="286"/>
      <c r="I23" s="252">
        <v>1</v>
      </c>
      <c r="J23" s="246" t="s">
        <v>1129</v>
      </c>
      <c r="K23" s="244" t="s">
        <v>146</v>
      </c>
      <c r="L23" s="244" t="s">
        <v>122</v>
      </c>
      <c r="M23" s="248" t="s">
        <v>147</v>
      </c>
      <c r="N23" s="172" t="s">
        <v>43</v>
      </c>
      <c r="O23" s="204" t="s">
        <v>36</v>
      </c>
      <c r="P23" s="211" t="s">
        <v>148</v>
      </c>
      <c r="Q23" s="218">
        <v>1</v>
      </c>
      <c r="R23" s="299"/>
      <c r="S23" s="301"/>
      <c r="T23" s="302"/>
      <c r="U23" s="302"/>
      <c r="V23" s="239"/>
      <c r="W23" s="239"/>
      <c r="X23" s="239"/>
      <c r="Y23" s="239"/>
      <c r="Z23" s="239"/>
      <c r="AA23" s="239"/>
      <c r="AB23" s="239"/>
      <c r="AC23" s="239"/>
      <c r="AD23" s="239"/>
      <c r="AE23" s="239"/>
    </row>
    <row r="24" spans="2:31" ht="114" customHeight="1" x14ac:dyDescent="0.35">
      <c r="B24" s="185" t="s">
        <v>149</v>
      </c>
      <c r="C24" s="185" t="s">
        <v>150</v>
      </c>
      <c r="D24" s="185" t="s">
        <v>20</v>
      </c>
      <c r="E24" s="244" t="s">
        <v>151</v>
      </c>
      <c r="F24" s="244" t="s">
        <v>152</v>
      </c>
      <c r="G24" s="246">
        <v>1</v>
      </c>
      <c r="H24" s="245" t="s">
        <v>1130</v>
      </c>
      <c r="I24" s="252">
        <v>1</v>
      </c>
      <c r="J24" s="246" t="s">
        <v>1131</v>
      </c>
      <c r="K24" s="247" t="s">
        <v>24</v>
      </c>
      <c r="L24" s="247" t="s">
        <v>51</v>
      </c>
      <c r="M24" s="187" t="s">
        <v>155</v>
      </c>
      <c r="N24" s="172" t="s">
        <v>43</v>
      </c>
      <c r="O24" s="204" t="s">
        <v>36</v>
      </c>
      <c r="P24" s="209">
        <v>0</v>
      </c>
      <c r="Q24" s="218">
        <v>1</v>
      </c>
      <c r="R24" s="189" t="s">
        <v>153</v>
      </c>
      <c r="S24" s="188" t="s">
        <v>154</v>
      </c>
      <c r="T24" s="185" t="s">
        <v>156</v>
      </c>
      <c r="U24" s="185" t="s">
        <v>24</v>
      </c>
      <c r="V24" s="239"/>
      <c r="W24" s="239"/>
      <c r="X24" s="239"/>
      <c r="Y24" s="239"/>
      <c r="Z24" s="239"/>
      <c r="AA24" s="239"/>
      <c r="AB24" s="239"/>
      <c r="AC24" s="239"/>
      <c r="AD24" s="239"/>
      <c r="AE24" s="239"/>
    </row>
    <row r="25" spans="2:31" ht="174" customHeight="1" x14ac:dyDescent="0.35">
      <c r="B25" s="185" t="s">
        <v>45</v>
      </c>
      <c r="C25" s="185" t="s">
        <v>46</v>
      </c>
      <c r="D25" s="185" t="s">
        <v>20</v>
      </c>
      <c r="E25" s="244" t="s">
        <v>157</v>
      </c>
      <c r="F25" s="244" t="s">
        <v>158</v>
      </c>
      <c r="G25" s="246">
        <v>1</v>
      </c>
      <c r="H25" s="245" t="s">
        <v>159</v>
      </c>
      <c r="I25" s="252">
        <v>1</v>
      </c>
      <c r="J25" s="246" t="s">
        <v>160</v>
      </c>
      <c r="K25" s="244" t="s">
        <v>161</v>
      </c>
      <c r="L25" s="244" t="s">
        <v>162</v>
      </c>
      <c r="M25" s="248" t="s">
        <v>163</v>
      </c>
      <c r="N25" s="172" t="s">
        <v>75</v>
      </c>
      <c r="O25" s="204" t="s">
        <v>36</v>
      </c>
      <c r="P25" s="211" t="s">
        <v>164</v>
      </c>
      <c r="Q25" s="220" t="s">
        <v>165</v>
      </c>
      <c r="R25" s="192" t="s">
        <v>166</v>
      </c>
      <c r="S25" s="185" t="s">
        <v>167</v>
      </c>
      <c r="T25" s="185" t="s">
        <v>168</v>
      </c>
      <c r="U25" s="232" t="s">
        <v>24</v>
      </c>
      <c r="V25" s="279"/>
      <c r="W25" s="239"/>
      <c r="X25" s="239"/>
      <c r="Y25" s="239"/>
      <c r="Z25" s="239"/>
      <c r="AA25" s="239"/>
      <c r="AB25" s="239"/>
      <c r="AC25" s="239"/>
      <c r="AD25" s="239"/>
      <c r="AE25" s="239"/>
    </row>
    <row r="26" spans="2:31" ht="117" x14ac:dyDescent="0.35">
      <c r="B26" s="283" t="s">
        <v>169</v>
      </c>
      <c r="C26" s="185" t="s">
        <v>170</v>
      </c>
      <c r="D26" s="283" t="s">
        <v>20</v>
      </c>
      <c r="E26" s="284" t="s">
        <v>171</v>
      </c>
      <c r="F26" s="284" t="s">
        <v>172</v>
      </c>
      <c r="G26" s="255">
        <v>1</v>
      </c>
      <c r="H26" s="245" t="s">
        <v>173</v>
      </c>
      <c r="I26" s="256">
        <v>1</v>
      </c>
      <c r="J26" s="244" t="s">
        <v>174</v>
      </c>
      <c r="K26" s="244" t="s">
        <v>175</v>
      </c>
      <c r="L26" s="244" t="s">
        <v>176</v>
      </c>
      <c r="M26" s="185" t="s">
        <v>177</v>
      </c>
      <c r="N26" s="172" t="s">
        <v>27</v>
      </c>
      <c r="O26" s="204" t="s">
        <v>36</v>
      </c>
      <c r="P26" s="212">
        <v>0.33300000000000002</v>
      </c>
      <c r="Q26" s="221">
        <v>0.66700000000000004</v>
      </c>
      <c r="R26" s="192" t="s">
        <v>1037</v>
      </c>
      <c r="S26" s="171" t="s">
        <v>1036</v>
      </c>
      <c r="T26" s="171" t="s">
        <v>178</v>
      </c>
      <c r="U26" s="171" t="s">
        <v>267</v>
      </c>
      <c r="V26" s="239"/>
      <c r="W26" s="239"/>
      <c r="X26" s="239"/>
      <c r="Y26" s="239"/>
      <c r="Z26" s="239"/>
      <c r="AA26" s="239"/>
      <c r="AB26" s="239"/>
      <c r="AC26" s="239"/>
      <c r="AD26" s="239"/>
      <c r="AE26" s="239"/>
    </row>
    <row r="27" spans="2:31" ht="156" x14ac:dyDescent="0.35">
      <c r="B27" s="283"/>
      <c r="C27" s="185" t="s">
        <v>170</v>
      </c>
      <c r="D27" s="283"/>
      <c r="E27" s="284"/>
      <c r="F27" s="284"/>
      <c r="G27" s="246">
        <v>2</v>
      </c>
      <c r="H27" s="245" t="s">
        <v>179</v>
      </c>
      <c r="I27" s="244">
        <v>1</v>
      </c>
      <c r="J27" s="244" t="s">
        <v>1132</v>
      </c>
      <c r="K27" s="244" t="s">
        <v>175</v>
      </c>
      <c r="L27" s="244" t="s">
        <v>176</v>
      </c>
      <c r="M27" s="257" t="s">
        <v>180</v>
      </c>
      <c r="N27" s="172" t="s">
        <v>54</v>
      </c>
      <c r="O27" s="204" t="s">
        <v>36</v>
      </c>
      <c r="P27" s="213">
        <v>0</v>
      </c>
      <c r="Q27" s="222">
        <v>0.5</v>
      </c>
      <c r="R27" s="176" t="s">
        <v>1091</v>
      </c>
      <c r="S27" s="187" t="s">
        <v>1068</v>
      </c>
      <c r="T27" s="185" t="s">
        <v>181</v>
      </c>
      <c r="U27" s="185" t="s">
        <v>24</v>
      </c>
      <c r="V27" s="239"/>
      <c r="W27" s="239"/>
      <c r="X27" s="239"/>
      <c r="Y27" s="239"/>
      <c r="Z27" s="239"/>
      <c r="AA27" s="239"/>
      <c r="AB27" s="239"/>
      <c r="AC27" s="239"/>
      <c r="AD27" s="239"/>
      <c r="AE27" s="239"/>
    </row>
    <row r="28" spans="2:31" ht="89.5" customHeight="1" x14ac:dyDescent="0.35">
      <c r="B28" s="283" t="s">
        <v>182</v>
      </c>
      <c r="C28" s="185" t="s">
        <v>183</v>
      </c>
      <c r="D28" s="283" t="s">
        <v>184</v>
      </c>
      <c r="E28" s="284" t="s">
        <v>185</v>
      </c>
      <c r="F28" s="284" t="s">
        <v>1133</v>
      </c>
      <c r="G28" s="246">
        <v>1</v>
      </c>
      <c r="H28" s="245" t="s">
        <v>186</v>
      </c>
      <c r="I28" s="252">
        <v>1</v>
      </c>
      <c r="J28" s="246" t="s">
        <v>187</v>
      </c>
      <c r="K28" s="244" t="s">
        <v>188</v>
      </c>
      <c r="L28" s="244" t="s">
        <v>189</v>
      </c>
      <c r="M28" s="249" t="s">
        <v>190</v>
      </c>
      <c r="N28" s="172" t="s">
        <v>54</v>
      </c>
      <c r="O28" s="204" t="s">
        <v>1066</v>
      </c>
      <c r="P28" s="206">
        <v>1</v>
      </c>
      <c r="Q28" s="184">
        <v>0</v>
      </c>
      <c r="R28" s="171" t="s">
        <v>38</v>
      </c>
      <c r="S28" s="171" t="s">
        <v>38</v>
      </c>
      <c r="T28" s="171" t="s">
        <v>38</v>
      </c>
      <c r="U28" s="171" t="s">
        <v>38</v>
      </c>
      <c r="V28" s="239"/>
      <c r="W28" s="239"/>
      <c r="X28" s="239"/>
      <c r="Y28" s="239"/>
      <c r="Z28" s="239"/>
      <c r="AA28" s="239"/>
      <c r="AB28" s="239"/>
      <c r="AC28" s="239"/>
      <c r="AD28" s="239"/>
      <c r="AE28" s="239"/>
    </row>
    <row r="29" spans="2:31" ht="131.15" customHeight="1" x14ac:dyDescent="0.35">
      <c r="B29" s="283"/>
      <c r="C29" s="185" t="s">
        <v>183</v>
      </c>
      <c r="D29" s="283"/>
      <c r="E29" s="284"/>
      <c r="F29" s="284"/>
      <c r="G29" s="246">
        <v>2</v>
      </c>
      <c r="H29" s="245" t="s">
        <v>191</v>
      </c>
      <c r="I29" s="252">
        <v>1</v>
      </c>
      <c r="J29" s="246" t="s">
        <v>192</v>
      </c>
      <c r="K29" s="244" t="s">
        <v>188</v>
      </c>
      <c r="L29" s="244" t="s">
        <v>189</v>
      </c>
      <c r="M29" s="249" t="s">
        <v>193</v>
      </c>
      <c r="N29" s="172" t="s">
        <v>54</v>
      </c>
      <c r="O29" s="204" t="s">
        <v>36</v>
      </c>
      <c r="P29" s="214">
        <v>0.6</v>
      </c>
      <c r="Q29" s="223">
        <v>0.8</v>
      </c>
      <c r="R29" s="192" t="s">
        <v>194</v>
      </c>
      <c r="S29" s="171" t="s">
        <v>195</v>
      </c>
      <c r="T29" s="171" t="s">
        <v>196</v>
      </c>
      <c r="U29" s="171" t="s">
        <v>197</v>
      </c>
      <c r="V29" s="239"/>
      <c r="W29" s="239"/>
      <c r="X29" s="239"/>
      <c r="Y29" s="239"/>
      <c r="Z29" s="239"/>
      <c r="AA29" s="239"/>
      <c r="AB29" s="239"/>
      <c r="AC29" s="239"/>
      <c r="AD29" s="239"/>
      <c r="AE29" s="239"/>
    </row>
    <row r="30" spans="2:31" ht="108" customHeight="1" x14ac:dyDescent="0.35">
      <c r="B30" s="283"/>
      <c r="C30" s="185" t="s">
        <v>183</v>
      </c>
      <c r="D30" s="283"/>
      <c r="E30" s="284"/>
      <c r="F30" s="284"/>
      <c r="G30" s="246">
        <v>3</v>
      </c>
      <c r="H30" s="245" t="s">
        <v>198</v>
      </c>
      <c r="I30" s="252">
        <v>1</v>
      </c>
      <c r="J30" s="246" t="s">
        <v>199</v>
      </c>
      <c r="K30" s="244" t="s">
        <v>188</v>
      </c>
      <c r="L30" s="244" t="s">
        <v>189</v>
      </c>
      <c r="M30" s="258" t="s">
        <v>200</v>
      </c>
      <c r="N30" s="172" t="s">
        <v>54</v>
      </c>
      <c r="O30" s="204" t="s">
        <v>36</v>
      </c>
      <c r="P30" s="209">
        <v>0</v>
      </c>
      <c r="Q30" s="218">
        <v>1</v>
      </c>
      <c r="R30" s="180" t="s">
        <v>201</v>
      </c>
      <c r="S30" s="178" t="s">
        <v>1092</v>
      </c>
      <c r="T30" s="178" t="s">
        <v>202</v>
      </c>
      <c r="U30" s="171" t="s">
        <v>197</v>
      </c>
      <c r="V30" s="239"/>
      <c r="W30" s="239"/>
      <c r="X30" s="239"/>
      <c r="Y30" s="239"/>
      <c r="Z30" s="239"/>
      <c r="AA30" s="239"/>
      <c r="AB30" s="239"/>
      <c r="AC30" s="239"/>
      <c r="AD30" s="239"/>
      <c r="AE30" s="239"/>
    </row>
    <row r="31" spans="2:31" ht="55.5" customHeight="1" x14ac:dyDescent="0.35">
      <c r="B31" s="283" t="s">
        <v>203</v>
      </c>
      <c r="C31" s="185" t="s">
        <v>204</v>
      </c>
      <c r="D31" s="283" t="s">
        <v>184</v>
      </c>
      <c r="E31" s="284" t="s">
        <v>205</v>
      </c>
      <c r="F31" s="284" t="s">
        <v>206</v>
      </c>
      <c r="G31" s="246">
        <v>1</v>
      </c>
      <c r="H31" s="245" t="s">
        <v>207</v>
      </c>
      <c r="I31" s="252">
        <v>1</v>
      </c>
      <c r="J31" s="246" t="s">
        <v>208</v>
      </c>
      <c r="K31" s="284" t="s">
        <v>1134</v>
      </c>
      <c r="L31" s="284" t="s">
        <v>209</v>
      </c>
      <c r="M31" s="185" t="s">
        <v>210</v>
      </c>
      <c r="N31" s="172" t="s">
        <v>54</v>
      </c>
      <c r="O31" s="204" t="s">
        <v>1066</v>
      </c>
      <c r="P31" s="207">
        <v>100</v>
      </c>
      <c r="Q31" s="179">
        <v>0</v>
      </c>
      <c r="R31" s="175" t="s">
        <v>37</v>
      </c>
      <c r="S31" s="175" t="s">
        <v>37</v>
      </c>
      <c r="T31" s="190" t="s">
        <v>37</v>
      </c>
      <c r="U31" s="175" t="s">
        <v>37</v>
      </c>
      <c r="V31" s="239"/>
      <c r="W31" s="239"/>
      <c r="X31" s="239"/>
      <c r="Y31" s="239"/>
      <c r="Z31" s="239"/>
      <c r="AA31" s="239"/>
      <c r="AB31" s="239"/>
      <c r="AC31" s="239"/>
      <c r="AD31" s="239"/>
      <c r="AE31" s="239"/>
    </row>
    <row r="32" spans="2:31" ht="143.25" customHeight="1" x14ac:dyDescent="0.35">
      <c r="B32" s="283"/>
      <c r="C32" s="185" t="s">
        <v>211</v>
      </c>
      <c r="D32" s="283"/>
      <c r="E32" s="284"/>
      <c r="F32" s="284"/>
      <c r="G32" s="246">
        <v>2</v>
      </c>
      <c r="H32" s="245" t="s">
        <v>212</v>
      </c>
      <c r="I32" s="252">
        <v>1</v>
      </c>
      <c r="J32" s="246" t="s">
        <v>213</v>
      </c>
      <c r="K32" s="284"/>
      <c r="L32" s="284"/>
      <c r="M32" s="174" t="s">
        <v>214</v>
      </c>
      <c r="N32" s="172" t="s">
        <v>43</v>
      </c>
      <c r="O32" s="204" t="s">
        <v>36</v>
      </c>
      <c r="P32" s="209">
        <v>0.2</v>
      </c>
      <c r="Q32" s="218">
        <v>0.8</v>
      </c>
      <c r="R32" s="180" t="s">
        <v>1038</v>
      </c>
      <c r="S32" s="178" t="s">
        <v>215</v>
      </c>
      <c r="T32" s="178" t="s">
        <v>216</v>
      </c>
      <c r="U32" s="171" t="s">
        <v>217</v>
      </c>
      <c r="V32" s="239"/>
      <c r="W32" s="239"/>
      <c r="X32" s="239"/>
      <c r="Y32" s="239"/>
      <c r="Z32" s="239"/>
      <c r="AA32" s="239"/>
      <c r="AB32" s="239"/>
      <c r="AC32" s="239"/>
      <c r="AD32" s="239"/>
      <c r="AE32" s="239"/>
    </row>
    <row r="33" spans="2:31" ht="134" customHeight="1" x14ac:dyDescent="0.35">
      <c r="B33" s="283" t="s">
        <v>45</v>
      </c>
      <c r="C33" s="185" t="s">
        <v>218</v>
      </c>
      <c r="D33" s="283" t="s">
        <v>184</v>
      </c>
      <c r="E33" s="284" t="s">
        <v>219</v>
      </c>
      <c r="F33" s="284" t="s">
        <v>220</v>
      </c>
      <c r="G33" s="246">
        <v>1</v>
      </c>
      <c r="H33" s="245" t="s">
        <v>1135</v>
      </c>
      <c r="I33" s="252">
        <v>0.5</v>
      </c>
      <c r="J33" s="246" t="s">
        <v>1136</v>
      </c>
      <c r="K33" s="244" t="s">
        <v>221</v>
      </c>
      <c r="L33" s="244" t="s">
        <v>222</v>
      </c>
      <c r="M33" s="249" t="s">
        <v>223</v>
      </c>
      <c r="N33" s="172" t="s">
        <v>43</v>
      </c>
      <c r="O33" s="204" t="s">
        <v>36</v>
      </c>
      <c r="P33" s="209">
        <v>0.5</v>
      </c>
      <c r="Q33" s="218">
        <v>0.5</v>
      </c>
      <c r="R33" s="174" t="s">
        <v>1039</v>
      </c>
      <c r="S33" s="185" t="s">
        <v>224</v>
      </c>
      <c r="T33" s="185" t="s">
        <v>225</v>
      </c>
      <c r="U33" s="185" t="s">
        <v>226</v>
      </c>
      <c r="V33" s="239"/>
      <c r="W33" s="239"/>
      <c r="X33" s="239"/>
      <c r="Y33" s="239"/>
      <c r="Z33" s="239"/>
      <c r="AA33" s="239"/>
      <c r="AB33" s="239"/>
      <c r="AC33" s="239"/>
      <c r="AD33" s="239"/>
      <c r="AE33" s="239"/>
    </row>
    <row r="34" spans="2:31" ht="103" customHeight="1" x14ac:dyDescent="0.35">
      <c r="B34" s="283"/>
      <c r="C34" s="185" t="s">
        <v>218</v>
      </c>
      <c r="D34" s="283"/>
      <c r="E34" s="284"/>
      <c r="F34" s="284"/>
      <c r="G34" s="246">
        <v>2</v>
      </c>
      <c r="H34" s="245" t="s">
        <v>227</v>
      </c>
      <c r="I34" s="252">
        <v>0.3</v>
      </c>
      <c r="J34" s="246" t="s">
        <v>228</v>
      </c>
      <c r="K34" s="244" t="s">
        <v>221</v>
      </c>
      <c r="L34" s="244" t="s">
        <v>222</v>
      </c>
      <c r="M34" s="249" t="s">
        <v>229</v>
      </c>
      <c r="N34" s="172" t="s">
        <v>54</v>
      </c>
      <c r="O34" s="204" t="s">
        <v>1066</v>
      </c>
      <c r="P34" s="206">
        <v>1</v>
      </c>
      <c r="Q34" s="179">
        <v>0</v>
      </c>
      <c r="R34" s="172" t="s">
        <v>37</v>
      </c>
      <c r="S34" s="171" t="s">
        <v>37</v>
      </c>
      <c r="T34" s="171" t="s">
        <v>37</v>
      </c>
      <c r="U34" s="171" t="s">
        <v>37</v>
      </c>
      <c r="V34" s="239"/>
      <c r="W34" s="239"/>
      <c r="X34" s="239"/>
      <c r="Y34" s="239"/>
      <c r="Z34" s="239"/>
      <c r="AA34" s="239"/>
      <c r="AB34" s="239"/>
      <c r="AC34" s="239"/>
      <c r="AD34" s="239"/>
      <c r="AE34" s="239"/>
    </row>
    <row r="35" spans="2:31" ht="102.5" customHeight="1" x14ac:dyDescent="0.35">
      <c r="B35" s="283" t="s">
        <v>45</v>
      </c>
      <c r="C35" s="185" t="s">
        <v>46</v>
      </c>
      <c r="D35" s="283" t="s">
        <v>184</v>
      </c>
      <c r="E35" s="283" t="s">
        <v>230</v>
      </c>
      <c r="F35" s="287" t="s">
        <v>231</v>
      </c>
      <c r="G35" s="188">
        <v>1</v>
      </c>
      <c r="H35" s="189" t="s">
        <v>232</v>
      </c>
      <c r="I35" s="186">
        <v>1</v>
      </c>
      <c r="J35" s="188" t="s">
        <v>233</v>
      </c>
      <c r="K35" s="185" t="s">
        <v>221</v>
      </c>
      <c r="L35" s="185" t="s">
        <v>234</v>
      </c>
      <c r="M35" s="249" t="s">
        <v>235</v>
      </c>
      <c r="N35" s="172" t="s">
        <v>54</v>
      </c>
      <c r="O35" s="204" t="s">
        <v>36</v>
      </c>
      <c r="P35" s="214">
        <v>0.75</v>
      </c>
      <c r="Q35" s="223">
        <v>0.25</v>
      </c>
      <c r="R35" s="192" t="s">
        <v>1040</v>
      </c>
      <c r="S35" s="171" t="s">
        <v>236</v>
      </c>
      <c r="T35" s="171" t="s">
        <v>237</v>
      </c>
      <c r="U35" s="171" t="s">
        <v>238</v>
      </c>
      <c r="V35" s="239"/>
      <c r="W35" s="239"/>
      <c r="X35" s="239"/>
      <c r="Y35" s="239"/>
      <c r="Z35" s="239"/>
      <c r="AA35" s="239"/>
      <c r="AB35" s="239"/>
      <c r="AC35" s="239"/>
      <c r="AD35" s="239"/>
      <c r="AE35" s="239"/>
    </row>
    <row r="36" spans="2:31" ht="76.5" customHeight="1" x14ac:dyDescent="0.35">
      <c r="B36" s="283"/>
      <c r="C36" s="185" t="s">
        <v>46</v>
      </c>
      <c r="D36" s="283"/>
      <c r="E36" s="283"/>
      <c r="F36" s="287"/>
      <c r="G36" s="246">
        <v>2</v>
      </c>
      <c r="H36" s="245" t="s">
        <v>1172</v>
      </c>
      <c r="I36" s="259">
        <v>1</v>
      </c>
      <c r="J36" s="246" t="s">
        <v>1173</v>
      </c>
      <c r="K36" s="244" t="s">
        <v>221</v>
      </c>
      <c r="L36" s="244" t="s">
        <v>239</v>
      </c>
      <c r="M36" s="192" t="s">
        <v>240</v>
      </c>
      <c r="N36" s="172" t="s">
        <v>241</v>
      </c>
      <c r="O36" s="204" t="s">
        <v>1066</v>
      </c>
      <c r="P36" s="205">
        <v>0</v>
      </c>
      <c r="Q36" s="182">
        <v>0</v>
      </c>
      <c r="R36" s="172" t="s">
        <v>37</v>
      </c>
      <c r="S36" s="175" t="s">
        <v>37</v>
      </c>
      <c r="T36" s="175" t="s">
        <v>37</v>
      </c>
      <c r="U36" s="175" t="s">
        <v>37</v>
      </c>
      <c r="V36" s="239"/>
      <c r="W36" s="239"/>
      <c r="X36" s="239"/>
      <c r="Y36" s="239"/>
      <c r="Z36" s="239"/>
      <c r="AA36" s="239"/>
      <c r="AB36" s="239"/>
      <c r="AC36" s="239"/>
      <c r="AD36" s="239"/>
      <c r="AE36" s="239"/>
    </row>
    <row r="37" spans="2:31" ht="106.5" customHeight="1" x14ac:dyDescent="0.35">
      <c r="B37" s="283" t="s">
        <v>242</v>
      </c>
      <c r="C37" s="185" t="s">
        <v>46</v>
      </c>
      <c r="D37" s="283" t="s">
        <v>184</v>
      </c>
      <c r="E37" s="283" t="s">
        <v>243</v>
      </c>
      <c r="F37" s="287" t="s">
        <v>244</v>
      </c>
      <c r="G37" s="188">
        <v>1</v>
      </c>
      <c r="H37" s="189" t="s">
        <v>245</v>
      </c>
      <c r="I37" s="186">
        <v>1</v>
      </c>
      <c r="J37" s="188" t="s">
        <v>246</v>
      </c>
      <c r="K37" s="283" t="s">
        <v>221</v>
      </c>
      <c r="L37" s="283" t="s">
        <v>247</v>
      </c>
      <c r="M37" s="176" t="s">
        <v>248</v>
      </c>
      <c r="N37" s="172" t="s">
        <v>54</v>
      </c>
      <c r="O37" s="204" t="s">
        <v>1066</v>
      </c>
      <c r="P37" s="206">
        <v>1</v>
      </c>
      <c r="Q37" s="184">
        <v>0</v>
      </c>
      <c r="R37" s="175" t="s">
        <v>37</v>
      </c>
      <c r="S37" s="175" t="s">
        <v>37</v>
      </c>
      <c r="T37" s="175" t="s">
        <v>37</v>
      </c>
      <c r="U37" s="175" t="s">
        <v>37</v>
      </c>
      <c r="V37" s="239"/>
      <c r="W37" s="239"/>
      <c r="X37" s="239"/>
      <c r="Y37" s="239"/>
      <c r="Z37" s="239"/>
      <c r="AA37" s="239"/>
      <c r="AB37" s="239"/>
      <c r="AC37" s="239"/>
      <c r="AD37" s="239"/>
      <c r="AE37" s="239"/>
    </row>
    <row r="38" spans="2:31" ht="45.5" customHeight="1" x14ac:dyDescent="0.35">
      <c r="B38" s="283"/>
      <c r="C38" s="185" t="s">
        <v>46</v>
      </c>
      <c r="D38" s="283"/>
      <c r="E38" s="283"/>
      <c r="F38" s="287"/>
      <c r="G38" s="188">
        <v>2</v>
      </c>
      <c r="H38" s="189" t="s">
        <v>249</v>
      </c>
      <c r="I38" s="186">
        <v>1</v>
      </c>
      <c r="J38" s="188" t="s">
        <v>250</v>
      </c>
      <c r="K38" s="283"/>
      <c r="L38" s="283"/>
      <c r="M38" s="260" t="s">
        <v>1073</v>
      </c>
      <c r="N38" s="172" t="s">
        <v>54</v>
      </c>
      <c r="O38" s="204" t="s">
        <v>1066</v>
      </c>
      <c r="P38" s="206">
        <v>1</v>
      </c>
      <c r="Q38" s="184">
        <v>0</v>
      </c>
      <c r="R38" s="175" t="s">
        <v>37</v>
      </c>
      <c r="S38" s="175" t="s">
        <v>37</v>
      </c>
      <c r="T38" s="175" t="s">
        <v>37</v>
      </c>
      <c r="U38" s="175" t="s">
        <v>37</v>
      </c>
      <c r="V38" s="239"/>
      <c r="W38" s="239"/>
      <c r="X38" s="239"/>
      <c r="Y38" s="239"/>
      <c r="Z38" s="239"/>
      <c r="AA38" s="239"/>
      <c r="AB38" s="239"/>
      <c r="AC38" s="239"/>
      <c r="AD38" s="239"/>
      <c r="AE38" s="239"/>
    </row>
    <row r="39" spans="2:31" ht="115" customHeight="1" x14ac:dyDescent="0.35">
      <c r="B39" s="283" t="s">
        <v>242</v>
      </c>
      <c r="C39" s="185" t="s">
        <v>251</v>
      </c>
      <c r="D39" s="283" t="s">
        <v>184</v>
      </c>
      <c r="E39" s="283" t="s">
        <v>252</v>
      </c>
      <c r="F39" s="287" t="s">
        <v>253</v>
      </c>
      <c r="G39" s="246">
        <v>1</v>
      </c>
      <c r="H39" s="245" t="s">
        <v>254</v>
      </c>
      <c r="I39" s="261">
        <v>1</v>
      </c>
      <c r="J39" s="244" t="s">
        <v>1174</v>
      </c>
      <c r="K39" s="185" t="s">
        <v>197</v>
      </c>
      <c r="L39" s="185" t="s">
        <v>255</v>
      </c>
      <c r="M39" s="185" t="s">
        <v>256</v>
      </c>
      <c r="N39" s="172" t="s">
        <v>27</v>
      </c>
      <c r="O39" s="204" t="s">
        <v>36</v>
      </c>
      <c r="P39" s="209">
        <v>0</v>
      </c>
      <c r="Q39" s="218">
        <v>1</v>
      </c>
      <c r="R39" s="192" t="s">
        <v>1041</v>
      </c>
      <c r="S39" s="171" t="s">
        <v>1093</v>
      </c>
      <c r="T39" s="171" t="s">
        <v>257</v>
      </c>
      <c r="U39" s="171" t="s">
        <v>258</v>
      </c>
      <c r="V39" s="239"/>
      <c r="W39" s="239"/>
      <c r="X39" s="239"/>
      <c r="Y39" s="239"/>
      <c r="Z39" s="239"/>
      <c r="AA39" s="239"/>
      <c r="AB39" s="239"/>
      <c r="AC39" s="239"/>
      <c r="AD39" s="239"/>
      <c r="AE39" s="239"/>
    </row>
    <row r="40" spans="2:31" ht="108.65" customHeight="1" x14ac:dyDescent="0.35">
      <c r="B40" s="283"/>
      <c r="C40" s="185" t="s">
        <v>251</v>
      </c>
      <c r="D40" s="283"/>
      <c r="E40" s="283"/>
      <c r="F40" s="287"/>
      <c r="G40" s="188">
        <v>2</v>
      </c>
      <c r="H40" s="189" t="s">
        <v>259</v>
      </c>
      <c r="I40" s="186">
        <v>1</v>
      </c>
      <c r="J40" s="188" t="s">
        <v>260</v>
      </c>
      <c r="K40" s="185" t="s">
        <v>197</v>
      </c>
      <c r="L40" s="185" t="s">
        <v>261</v>
      </c>
      <c r="M40" s="185"/>
      <c r="N40" s="172" t="s">
        <v>75</v>
      </c>
      <c r="O40" s="204" t="s">
        <v>36</v>
      </c>
      <c r="P40" s="209">
        <v>0</v>
      </c>
      <c r="Q40" s="218">
        <v>0.25</v>
      </c>
      <c r="R40" s="192" t="s">
        <v>262</v>
      </c>
      <c r="S40" s="171" t="s">
        <v>263</v>
      </c>
      <c r="T40" s="171" t="s">
        <v>264</v>
      </c>
      <c r="U40" s="171" t="s">
        <v>197</v>
      </c>
      <c r="V40" s="239"/>
      <c r="W40" s="239"/>
      <c r="X40" s="239"/>
      <c r="Y40" s="239"/>
      <c r="Z40" s="239"/>
      <c r="AA40" s="239"/>
      <c r="AB40" s="239"/>
      <c r="AC40" s="239"/>
      <c r="AD40" s="239"/>
      <c r="AE40" s="239"/>
    </row>
    <row r="41" spans="2:31" ht="65" x14ac:dyDescent="0.35">
      <c r="B41" s="283"/>
      <c r="C41" s="185" t="s">
        <v>251</v>
      </c>
      <c r="D41" s="283"/>
      <c r="E41" s="283"/>
      <c r="F41" s="287"/>
      <c r="G41" s="175">
        <v>3</v>
      </c>
      <c r="H41" s="187" t="s">
        <v>265</v>
      </c>
      <c r="I41" s="186">
        <v>1</v>
      </c>
      <c r="J41" s="188" t="s">
        <v>266</v>
      </c>
      <c r="K41" s="185" t="s">
        <v>197</v>
      </c>
      <c r="L41" s="185" t="s">
        <v>267</v>
      </c>
      <c r="M41" s="185"/>
      <c r="N41" s="172" t="s">
        <v>43</v>
      </c>
      <c r="O41" s="204" t="s">
        <v>36</v>
      </c>
      <c r="P41" s="214">
        <v>0.9</v>
      </c>
      <c r="Q41" s="223">
        <v>0.1</v>
      </c>
      <c r="R41" s="192" t="s">
        <v>1094</v>
      </c>
      <c r="S41" s="171" t="s">
        <v>1042</v>
      </c>
      <c r="T41" s="171" t="s">
        <v>31</v>
      </c>
      <c r="U41" s="185" t="s">
        <v>197</v>
      </c>
      <c r="V41" s="239"/>
      <c r="W41" s="239"/>
      <c r="X41" s="239"/>
      <c r="Y41" s="239"/>
      <c r="Z41" s="239"/>
      <c r="AA41" s="239"/>
      <c r="AB41" s="239"/>
      <c r="AC41" s="239"/>
      <c r="AD41" s="239"/>
      <c r="AE41" s="239"/>
    </row>
    <row r="42" spans="2:31" ht="102" customHeight="1" x14ac:dyDescent="0.35">
      <c r="B42" s="283" t="s">
        <v>242</v>
      </c>
      <c r="C42" s="185" t="s">
        <v>268</v>
      </c>
      <c r="D42" s="283" t="s">
        <v>184</v>
      </c>
      <c r="E42" s="283" t="s">
        <v>269</v>
      </c>
      <c r="F42" s="287" t="s">
        <v>270</v>
      </c>
      <c r="G42" s="188">
        <v>1</v>
      </c>
      <c r="H42" s="189" t="s">
        <v>271</v>
      </c>
      <c r="I42" s="186">
        <v>1</v>
      </c>
      <c r="J42" s="188" t="s">
        <v>272</v>
      </c>
      <c r="K42" s="185" t="s">
        <v>273</v>
      </c>
      <c r="L42" s="185" t="s">
        <v>274</v>
      </c>
      <c r="M42" s="185"/>
      <c r="N42" s="172" t="s">
        <v>28</v>
      </c>
      <c r="O42" s="204" t="s">
        <v>1066</v>
      </c>
      <c r="P42" s="206">
        <v>0</v>
      </c>
      <c r="Q42" s="184">
        <v>1</v>
      </c>
      <c r="R42" s="175" t="s">
        <v>37</v>
      </c>
      <c r="S42" s="175" t="s">
        <v>37</v>
      </c>
      <c r="T42" s="175" t="s">
        <v>37</v>
      </c>
      <c r="U42" s="175" t="s">
        <v>37</v>
      </c>
      <c r="V42" s="239"/>
      <c r="W42" s="239"/>
      <c r="X42" s="239"/>
      <c r="Y42" s="239"/>
      <c r="Z42" s="239"/>
      <c r="AA42" s="239"/>
      <c r="AB42" s="239"/>
      <c r="AC42" s="239"/>
      <c r="AD42" s="239"/>
      <c r="AE42" s="239"/>
    </row>
    <row r="43" spans="2:31" ht="104.15" customHeight="1" x14ac:dyDescent="0.35">
      <c r="B43" s="283"/>
      <c r="C43" s="185" t="s">
        <v>268</v>
      </c>
      <c r="D43" s="283"/>
      <c r="E43" s="283"/>
      <c r="F43" s="287"/>
      <c r="G43" s="188">
        <v>2</v>
      </c>
      <c r="H43" s="189" t="s">
        <v>275</v>
      </c>
      <c r="I43" s="186">
        <v>0.5</v>
      </c>
      <c r="J43" s="188" t="s">
        <v>276</v>
      </c>
      <c r="K43" s="185" t="s">
        <v>273</v>
      </c>
      <c r="L43" s="185" t="s">
        <v>274</v>
      </c>
      <c r="M43" s="185"/>
      <c r="N43" s="172" t="s">
        <v>75</v>
      </c>
      <c r="O43" s="204" t="s">
        <v>36</v>
      </c>
      <c r="P43" s="209">
        <v>0</v>
      </c>
      <c r="Q43" s="218">
        <v>1</v>
      </c>
      <c r="R43" s="192" t="s">
        <v>277</v>
      </c>
      <c r="S43" s="171" t="s">
        <v>276</v>
      </c>
      <c r="T43" s="171" t="s">
        <v>278</v>
      </c>
      <c r="U43" s="171" t="s">
        <v>279</v>
      </c>
      <c r="V43" s="239"/>
      <c r="W43" s="239"/>
      <c r="X43" s="239"/>
      <c r="Y43" s="239"/>
      <c r="Z43" s="239"/>
      <c r="AA43" s="239"/>
      <c r="AB43" s="239"/>
      <c r="AC43" s="239"/>
      <c r="AD43" s="239"/>
      <c r="AE43" s="239"/>
    </row>
    <row r="44" spans="2:31" ht="106" customHeight="1" x14ac:dyDescent="0.35">
      <c r="B44" s="283" t="s">
        <v>280</v>
      </c>
      <c r="C44" s="185" t="s">
        <v>281</v>
      </c>
      <c r="D44" s="283" t="s">
        <v>282</v>
      </c>
      <c r="E44" s="283" t="s">
        <v>283</v>
      </c>
      <c r="F44" s="287" t="s">
        <v>284</v>
      </c>
      <c r="G44" s="188">
        <v>1</v>
      </c>
      <c r="H44" s="189" t="s">
        <v>285</v>
      </c>
      <c r="I44" s="186">
        <v>1</v>
      </c>
      <c r="J44" s="188" t="s">
        <v>286</v>
      </c>
      <c r="K44" s="185" t="s">
        <v>287</v>
      </c>
      <c r="L44" s="185" t="s">
        <v>288</v>
      </c>
      <c r="M44" s="249" t="s">
        <v>1074</v>
      </c>
      <c r="N44" s="172" t="s">
        <v>43</v>
      </c>
      <c r="O44" s="204" t="s">
        <v>1066</v>
      </c>
      <c r="P44" s="205">
        <v>1</v>
      </c>
      <c r="Q44" s="182">
        <v>0</v>
      </c>
      <c r="R44" s="193" t="s">
        <v>37</v>
      </c>
      <c r="S44" s="193" t="s">
        <v>37</v>
      </c>
      <c r="T44" s="193" t="s">
        <v>37</v>
      </c>
      <c r="U44" s="193" t="s">
        <v>37</v>
      </c>
      <c r="V44" s="239"/>
      <c r="W44" s="239"/>
      <c r="X44" s="239"/>
      <c r="Y44" s="239"/>
      <c r="Z44" s="239"/>
      <c r="AA44" s="239"/>
      <c r="AB44" s="239"/>
      <c r="AC44" s="239"/>
      <c r="AD44" s="239"/>
      <c r="AE44" s="239"/>
    </row>
    <row r="45" spans="2:31" ht="102" customHeight="1" x14ac:dyDescent="0.35">
      <c r="B45" s="283"/>
      <c r="C45" s="185" t="s">
        <v>281</v>
      </c>
      <c r="D45" s="283"/>
      <c r="E45" s="283"/>
      <c r="F45" s="287"/>
      <c r="G45" s="188">
        <v>2</v>
      </c>
      <c r="H45" s="189" t="s">
        <v>289</v>
      </c>
      <c r="I45" s="186">
        <v>1</v>
      </c>
      <c r="J45" s="188" t="s">
        <v>290</v>
      </c>
      <c r="K45" s="185" t="s">
        <v>287</v>
      </c>
      <c r="L45" s="185" t="s">
        <v>24</v>
      </c>
      <c r="M45" s="249" t="s">
        <v>291</v>
      </c>
      <c r="N45" s="172" t="s">
        <v>54</v>
      </c>
      <c r="O45" s="204" t="s">
        <v>36</v>
      </c>
      <c r="P45" s="209">
        <v>0.75</v>
      </c>
      <c r="Q45" s="218">
        <v>0.25</v>
      </c>
      <c r="R45" s="187" t="s">
        <v>292</v>
      </c>
      <c r="S45" s="185" t="s">
        <v>293</v>
      </c>
      <c r="T45" s="185" t="s">
        <v>294</v>
      </c>
      <c r="U45" s="197" t="s">
        <v>287</v>
      </c>
      <c r="V45" s="239"/>
      <c r="W45" s="239"/>
      <c r="X45" s="239"/>
      <c r="Y45" s="239"/>
      <c r="Z45" s="239"/>
      <c r="AA45" s="239"/>
      <c r="AB45" s="239"/>
      <c r="AC45" s="239"/>
      <c r="AD45" s="239"/>
      <c r="AE45" s="239"/>
    </row>
    <row r="46" spans="2:31" ht="107" customHeight="1" x14ac:dyDescent="0.35">
      <c r="B46" s="185" t="s">
        <v>295</v>
      </c>
      <c r="C46" s="185" t="s">
        <v>296</v>
      </c>
      <c r="D46" s="185" t="s">
        <v>282</v>
      </c>
      <c r="E46" s="185" t="s">
        <v>297</v>
      </c>
      <c r="F46" s="190" t="s">
        <v>298</v>
      </c>
      <c r="G46" s="262">
        <v>1</v>
      </c>
      <c r="H46" s="189" t="s">
        <v>299</v>
      </c>
      <c r="I46" s="186">
        <v>1</v>
      </c>
      <c r="J46" s="185" t="s">
        <v>300</v>
      </c>
      <c r="K46" s="185" t="s">
        <v>287</v>
      </c>
      <c r="L46" s="185" t="s">
        <v>301</v>
      </c>
      <c r="M46" s="257" t="s">
        <v>302</v>
      </c>
      <c r="N46" s="172" t="s">
        <v>54</v>
      </c>
      <c r="O46" s="204" t="s">
        <v>1066</v>
      </c>
      <c r="P46" s="207"/>
      <c r="Q46" s="179"/>
      <c r="R46" s="175" t="s">
        <v>37</v>
      </c>
      <c r="S46" s="175" t="s">
        <v>37</v>
      </c>
      <c r="T46" s="175" t="s">
        <v>37</v>
      </c>
      <c r="U46" s="175" t="s">
        <v>37</v>
      </c>
      <c r="V46" s="239"/>
      <c r="W46" s="239"/>
      <c r="X46" s="239"/>
      <c r="Y46" s="239"/>
      <c r="Z46" s="239"/>
      <c r="AA46" s="239"/>
      <c r="AB46" s="239"/>
      <c r="AC46" s="239"/>
      <c r="AD46" s="239"/>
      <c r="AE46" s="239"/>
    </row>
    <row r="47" spans="2:31" ht="146.5" customHeight="1" x14ac:dyDescent="0.35">
      <c r="B47" s="283" t="s">
        <v>303</v>
      </c>
      <c r="C47" s="185" t="s">
        <v>304</v>
      </c>
      <c r="D47" s="283" t="s">
        <v>282</v>
      </c>
      <c r="E47" s="283" t="s">
        <v>305</v>
      </c>
      <c r="F47" s="287" t="s">
        <v>306</v>
      </c>
      <c r="G47" s="288">
        <v>1</v>
      </c>
      <c r="H47" s="289" t="s">
        <v>307</v>
      </c>
      <c r="I47" s="263">
        <v>1</v>
      </c>
      <c r="J47" s="185" t="s">
        <v>308</v>
      </c>
      <c r="K47" s="185" t="s">
        <v>309</v>
      </c>
      <c r="L47" s="185"/>
      <c r="M47" s="185" t="s">
        <v>310</v>
      </c>
      <c r="N47" s="172" t="s">
        <v>54</v>
      </c>
      <c r="O47" s="204" t="s">
        <v>36</v>
      </c>
      <c r="P47" s="214">
        <v>0</v>
      </c>
      <c r="Q47" s="223">
        <v>1</v>
      </c>
      <c r="R47" s="187" t="s">
        <v>311</v>
      </c>
      <c r="S47" s="185" t="s">
        <v>308</v>
      </c>
      <c r="T47" s="185" t="s">
        <v>312</v>
      </c>
      <c r="U47" s="185" t="s">
        <v>309</v>
      </c>
      <c r="V47" s="239"/>
      <c r="W47" s="239"/>
      <c r="X47" s="239"/>
      <c r="Y47" s="239"/>
      <c r="Z47" s="239"/>
      <c r="AA47" s="239"/>
      <c r="AB47" s="239"/>
      <c r="AC47" s="239"/>
      <c r="AD47" s="239"/>
      <c r="AE47" s="239"/>
    </row>
    <row r="48" spans="2:31" ht="189" customHeight="1" x14ac:dyDescent="0.35">
      <c r="B48" s="283"/>
      <c r="C48" s="185" t="s">
        <v>304</v>
      </c>
      <c r="D48" s="283"/>
      <c r="E48" s="283"/>
      <c r="F48" s="287"/>
      <c r="G48" s="288"/>
      <c r="H48" s="289"/>
      <c r="I48" s="263">
        <v>0.95</v>
      </c>
      <c r="J48" s="185" t="s">
        <v>313</v>
      </c>
      <c r="K48" s="185" t="s">
        <v>287</v>
      </c>
      <c r="L48" s="185" t="s">
        <v>87</v>
      </c>
      <c r="M48" s="185" t="s">
        <v>314</v>
      </c>
      <c r="N48" s="172" t="s">
        <v>54</v>
      </c>
      <c r="O48" s="204" t="s">
        <v>36</v>
      </c>
      <c r="P48" s="214">
        <v>1</v>
      </c>
      <c r="Q48" s="223">
        <v>0</v>
      </c>
      <c r="R48" s="187" t="s">
        <v>315</v>
      </c>
      <c r="S48" s="185" t="s">
        <v>313</v>
      </c>
      <c r="T48" s="185" t="s">
        <v>316</v>
      </c>
      <c r="U48" s="185" t="s">
        <v>287</v>
      </c>
      <c r="V48" s="239"/>
      <c r="W48" s="239"/>
      <c r="X48" s="239"/>
      <c r="Y48" s="239"/>
      <c r="Z48" s="239"/>
      <c r="AA48" s="239"/>
      <c r="AB48" s="239"/>
      <c r="AC48" s="239"/>
      <c r="AD48" s="239"/>
      <c r="AE48" s="239"/>
    </row>
    <row r="49" spans="2:31" ht="247" x14ac:dyDescent="0.35">
      <c r="B49" s="283"/>
      <c r="C49" s="185" t="s">
        <v>304</v>
      </c>
      <c r="D49" s="283"/>
      <c r="E49" s="283"/>
      <c r="F49" s="287"/>
      <c r="G49" s="288"/>
      <c r="H49" s="289"/>
      <c r="I49" s="171" t="s">
        <v>1075</v>
      </c>
      <c r="J49" s="185" t="s">
        <v>317</v>
      </c>
      <c r="K49" s="185" t="s">
        <v>287</v>
      </c>
      <c r="L49" s="185" t="s">
        <v>51</v>
      </c>
      <c r="M49" s="185" t="s">
        <v>318</v>
      </c>
      <c r="N49" s="172" t="s">
        <v>27</v>
      </c>
      <c r="O49" s="204" t="s">
        <v>36</v>
      </c>
      <c r="P49" s="209">
        <v>1</v>
      </c>
      <c r="Q49" s="218">
        <v>0</v>
      </c>
      <c r="R49" s="192" t="s">
        <v>1076</v>
      </c>
      <c r="S49" s="185" t="s">
        <v>317</v>
      </c>
      <c r="T49" s="185" t="s">
        <v>319</v>
      </c>
      <c r="U49" s="185" t="s">
        <v>1095</v>
      </c>
      <c r="V49" s="239"/>
      <c r="W49" s="239"/>
      <c r="X49" s="239"/>
      <c r="Y49" s="239"/>
      <c r="Z49" s="239"/>
      <c r="AA49" s="239"/>
      <c r="AB49" s="239"/>
      <c r="AC49" s="239"/>
      <c r="AD49" s="239"/>
      <c r="AE49" s="239"/>
    </row>
    <row r="50" spans="2:31" ht="147.75" customHeight="1" x14ac:dyDescent="0.35">
      <c r="B50" s="283"/>
      <c r="C50" s="185" t="s">
        <v>304</v>
      </c>
      <c r="D50" s="283"/>
      <c r="E50" s="283"/>
      <c r="F50" s="287"/>
      <c r="G50" s="288"/>
      <c r="H50" s="289"/>
      <c r="I50" s="263">
        <v>1</v>
      </c>
      <c r="J50" s="185" t="s">
        <v>320</v>
      </c>
      <c r="K50" s="185" t="s">
        <v>287</v>
      </c>
      <c r="L50" s="185" t="s">
        <v>51</v>
      </c>
      <c r="M50" s="185"/>
      <c r="N50" s="172" t="s">
        <v>43</v>
      </c>
      <c r="O50" s="204" t="s">
        <v>36</v>
      </c>
      <c r="P50" s="209">
        <v>1</v>
      </c>
      <c r="Q50" s="218">
        <v>0</v>
      </c>
      <c r="R50" s="192" t="s">
        <v>1043</v>
      </c>
      <c r="S50" s="185" t="s">
        <v>320</v>
      </c>
      <c r="T50" s="185" t="s">
        <v>321</v>
      </c>
      <c r="U50" s="185" t="s">
        <v>1096</v>
      </c>
      <c r="V50" s="239"/>
      <c r="W50" s="239"/>
      <c r="X50" s="239"/>
      <c r="Y50" s="239"/>
      <c r="Z50" s="239"/>
      <c r="AA50" s="239"/>
      <c r="AB50" s="239"/>
      <c r="AC50" s="239"/>
      <c r="AD50" s="239"/>
      <c r="AE50" s="239"/>
    </row>
    <row r="51" spans="2:31" ht="114.65" customHeight="1" x14ac:dyDescent="0.35">
      <c r="B51" s="283"/>
      <c r="C51" s="185" t="s">
        <v>304</v>
      </c>
      <c r="D51" s="283"/>
      <c r="E51" s="283"/>
      <c r="F51" s="287"/>
      <c r="G51" s="288"/>
      <c r="H51" s="289"/>
      <c r="I51" s="263">
        <v>0.15</v>
      </c>
      <c r="J51" s="185" t="s">
        <v>322</v>
      </c>
      <c r="K51" s="185" t="s">
        <v>287</v>
      </c>
      <c r="L51" s="185" t="s">
        <v>323</v>
      </c>
      <c r="M51" s="185" t="s">
        <v>324</v>
      </c>
      <c r="N51" s="172" t="s">
        <v>54</v>
      </c>
      <c r="O51" s="204" t="s">
        <v>36</v>
      </c>
      <c r="P51" s="209">
        <v>1</v>
      </c>
      <c r="Q51" s="218">
        <v>0</v>
      </c>
      <c r="R51" s="192" t="s">
        <v>1044</v>
      </c>
      <c r="S51" s="185" t="s">
        <v>322</v>
      </c>
      <c r="T51" s="185" t="s">
        <v>325</v>
      </c>
      <c r="U51" s="171" t="s">
        <v>326</v>
      </c>
      <c r="V51" s="239"/>
      <c r="W51" s="239"/>
      <c r="X51" s="239"/>
      <c r="Y51" s="239"/>
      <c r="Z51" s="239"/>
      <c r="AA51" s="239"/>
      <c r="AB51" s="239"/>
      <c r="AC51" s="239"/>
      <c r="AD51" s="239"/>
      <c r="AE51" s="239"/>
    </row>
    <row r="52" spans="2:31" ht="156" customHeight="1" x14ac:dyDescent="0.35">
      <c r="B52" s="283"/>
      <c r="C52" s="185" t="s">
        <v>304</v>
      </c>
      <c r="D52" s="283"/>
      <c r="E52" s="283"/>
      <c r="F52" s="287"/>
      <c r="G52" s="288"/>
      <c r="H52" s="289"/>
      <c r="I52" s="185">
        <v>12</v>
      </c>
      <c r="J52" s="185" t="s">
        <v>327</v>
      </c>
      <c r="K52" s="185" t="s">
        <v>328</v>
      </c>
      <c r="L52" s="185"/>
      <c r="M52" s="185"/>
      <c r="N52" s="172" t="s">
        <v>54</v>
      </c>
      <c r="O52" s="204" t="s">
        <v>36</v>
      </c>
      <c r="P52" s="209">
        <v>1</v>
      </c>
      <c r="Q52" s="218">
        <v>0</v>
      </c>
      <c r="R52" s="192" t="s">
        <v>1045</v>
      </c>
      <c r="S52" s="185" t="s">
        <v>327</v>
      </c>
      <c r="T52" s="185" t="s">
        <v>329</v>
      </c>
      <c r="U52" s="185" t="s">
        <v>287</v>
      </c>
      <c r="V52" s="239"/>
      <c r="W52" s="239"/>
      <c r="X52" s="239"/>
      <c r="Y52" s="239"/>
      <c r="Z52" s="239"/>
      <c r="AA52" s="239"/>
      <c r="AB52" s="239"/>
      <c r="AC52" s="239"/>
      <c r="AD52" s="239"/>
      <c r="AE52" s="239"/>
    </row>
    <row r="53" spans="2:31" ht="90.75" customHeight="1" x14ac:dyDescent="0.35">
      <c r="B53" s="283" t="s">
        <v>295</v>
      </c>
      <c r="C53" s="185" t="s">
        <v>330</v>
      </c>
      <c r="D53" s="283" t="s">
        <v>282</v>
      </c>
      <c r="E53" s="283" t="s">
        <v>331</v>
      </c>
      <c r="F53" s="290" t="s">
        <v>332</v>
      </c>
      <c r="G53" s="291">
        <v>1</v>
      </c>
      <c r="H53" s="289" t="s">
        <v>333</v>
      </c>
      <c r="I53" s="188">
        <v>35</v>
      </c>
      <c r="J53" s="188" t="s">
        <v>334</v>
      </c>
      <c r="K53" s="185" t="s">
        <v>335</v>
      </c>
      <c r="L53" s="185" t="s">
        <v>336</v>
      </c>
      <c r="M53" s="185"/>
      <c r="N53" s="172" t="s">
        <v>54</v>
      </c>
      <c r="O53" s="204" t="s">
        <v>36</v>
      </c>
      <c r="P53" s="209">
        <v>1</v>
      </c>
      <c r="Q53" s="218">
        <v>0</v>
      </c>
      <c r="R53" s="187" t="s">
        <v>337</v>
      </c>
      <c r="S53" s="188" t="s">
        <v>334</v>
      </c>
      <c r="T53" s="185" t="s">
        <v>338</v>
      </c>
      <c r="U53" s="185" t="s">
        <v>339</v>
      </c>
      <c r="V53" s="239"/>
      <c r="W53" s="239"/>
      <c r="X53" s="239"/>
      <c r="Y53" s="239"/>
      <c r="Z53" s="239"/>
      <c r="AA53" s="239"/>
      <c r="AB53" s="239"/>
      <c r="AC53" s="239"/>
      <c r="AD53" s="239"/>
      <c r="AE53" s="239"/>
    </row>
    <row r="54" spans="2:31" ht="136.5" customHeight="1" x14ac:dyDescent="0.35">
      <c r="B54" s="283"/>
      <c r="C54" s="185" t="s">
        <v>330</v>
      </c>
      <c r="D54" s="283"/>
      <c r="E54" s="283"/>
      <c r="F54" s="290"/>
      <c r="G54" s="291"/>
      <c r="H54" s="289"/>
      <c r="I54" s="175">
        <v>11</v>
      </c>
      <c r="J54" s="188" t="s">
        <v>340</v>
      </c>
      <c r="K54" s="185" t="s">
        <v>287</v>
      </c>
      <c r="L54" s="185" t="s">
        <v>341</v>
      </c>
      <c r="M54" s="185"/>
      <c r="N54" s="172" t="s">
        <v>54</v>
      </c>
      <c r="O54" s="204" t="s">
        <v>36</v>
      </c>
      <c r="P54" s="209">
        <v>1</v>
      </c>
      <c r="Q54" s="218">
        <v>0</v>
      </c>
      <c r="R54" s="187" t="s">
        <v>1046</v>
      </c>
      <c r="S54" s="185" t="s">
        <v>340</v>
      </c>
      <c r="T54" s="185" t="s">
        <v>342</v>
      </c>
      <c r="U54" s="185" t="s">
        <v>287</v>
      </c>
      <c r="V54" s="239"/>
      <c r="W54" s="239"/>
      <c r="X54" s="239"/>
      <c r="Y54" s="239"/>
      <c r="Z54" s="239"/>
      <c r="AA54" s="239"/>
      <c r="AB54" s="239"/>
      <c r="AC54" s="239"/>
      <c r="AD54" s="239"/>
      <c r="AE54" s="239"/>
    </row>
    <row r="55" spans="2:31" ht="87.75" customHeight="1" x14ac:dyDescent="0.35">
      <c r="B55" s="283"/>
      <c r="C55" s="185" t="s">
        <v>330</v>
      </c>
      <c r="D55" s="283"/>
      <c r="E55" s="283"/>
      <c r="F55" s="290"/>
      <c r="G55" s="291"/>
      <c r="H55" s="289"/>
      <c r="I55" s="264">
        <v>39</v>
      </c>
      <c r="J55" s="194" t="s">
        <v>343</v>
      </c>
      <c r="K55" s="265" t="s">
        <v>344</v>
      </c>
      <c r="L55" s="265" t="s">
        <v>345</v>
      </c>
      <c r="M55" s="265"/>
      <c r="N55" s="172" t="s">
        <v>54</v>
      </c>
      <c r="O55" s="204" t="s">
        <v>36</v>
      </c>
      <c r="P55" s="209">
        <v>1</v>
      </c>
      <c r="Q55" s="218">
        <v>0</v>
      </c>
      <c r="R55" s="187" t="s">
        <v>1047</v>
      </c>
      <c r="S55" s="194" t="s">
        <v>343</v>
      </c>
      <c r="T55" s="185" t="s">
        <v>346</v>
      </c>
      <c r="U55" s="185" t="s">
        <v>344</v>
      </c>
      <c r="V55" s="239"/>
      <c r="W55" s="239"/>
      <c r="X55" s="239"/>
      <c r="Y55" s="239"/>
      <c r="Z55" s="239"/>
      <c r="AA55" s="239"/>
      <c r="AB55" s="239"/>
      <c r="AC55" s="239"/>
      <c r="AD55" s="239"/>
      <c r="AE55" s="239"/>
    </row>
    <row r="56" spans="2:31" ht="83.25" customHeight="1" x14ac:dyDescent="0.35">
      <c r="B56" s="283"/>
      <c r="C56" s="185" t="s">
        <v>330</v>
      </c>
      <c r="D56" s="283"/>
      <c r="E56" s="283"/>
      <c r="F56" s="290"/>
      <c r="G56" s="291"/>
      <c r="H56" s="289"/>
      <c r="I56" s="266">
        <v>808</v>
      </c>
      <c r="J56" s="262" t="s">
        <v>347</v>
      </c>
      <c r="K56" s="185" t="s">
        <v>348</v>
      </c>
      <c r="L56" s="185" t="s">
        <v>24</v>
      </c>
      <c r="M56" s="185"/>
      <c r="N56" s="172" t="s">
        <v>54</v>
      </c>
      <c r="O56" s="204" t="s">
        <v>36</v>
      </c>
      <c r="P56" s="209">
        <v>1</v>
      </c>
      <c r="Q56" s="218">
        <v>0</v>
      </c>
      <c r="R56" s="192" t="s">
        <v>1048</v>
      </c>
      <c r="S56" s="188" t="s">
        <v>347</v>
      </c>
      <c r="T56" s="185" t="s">
        <v>349</v>
      </c>
      <c r="U56" s="185" t="s">
        <v>348</v>
      </c>
      <c r="V56" s="239"/>
      <c r="W56" s="239"/>
      <c r="X56" s="239"/>
      <c r="Y56" s="239"/>
      <c r="Z56" s="239"/>
      <c r="AA56" s="239"/>
      <c r="AB56" s="239"/>
      <c r="AC56" s="239"/>
      <c r="AD56" s="239"/>
      <c r="AE56" s="239"/>
    </row>
    <row r="57" spans="2:31" ht="208" x14ac:dyDescent="0.35">
      <c r="B57" s="185" t="s">
        <v>242</v>
      </c>
      <c r="C57" s="185" t="s">
        <v>46</v>
      </c>
      <c r="D57" s="185" t="s">
        <v>350</v>
      </c>
      <c r="E57" s="185" t="s">
        <v>351</v>
      </c>
      <c r="F57" s="187" t="s">
        <v>352</v>
      </c>
      <c r="G57" s="185">
        <v>1</v>
      </c>
      <c r="H57" s="187" t="s">
        <v>353</v>
      </c>
      <c r="I57" s="263">
        <v>1</v>
      </c>
      <c r="J57" s="185" t="s">
        <v>354</v>
      </c>
      <c r="K57" s="185" t="s">
        <v>355</v>
      </c>
      <c r="L57" s="185" t="s">
        <v>356</v>
      </c>
      <c r="M57" s="257" t="s">
        <v>357</v>
      </c>
      <c r="N57" s="172" t="s">
        <v>43</v>
      </c>
      <c r="O57" s="204" t="s">
        <v>36</v>
      </c>
      <c r="P57" s="215">
        <v>0.71399999999999997</v>
      </c>
      <c r="Q57" s="224">
        <f>100%-P57</f>
        <v>0.28600000000000003</v>
      </c>
      <c r="R57" s="192" t="s">
        <v>1049</v>
      </c>
      <c r="S57" s="185" t="s">
        <v>354</v>
      </c>
      <c r="T57" s="185" t="s">
        <v>358</v>
      </c>
      <c r="U57" s="185" t="s">
        <v>359</v>
      </c>
      <c r="V57" s="239"/>
      <c r="W57" s="239"/>
      <c r="X57" s="239"/>
      <c r="Y57" s="239"/>
      <c r="Z57" s="239"/>
      <c r="AA57" s="239"/>
      <c r="AB57" s="239"/>
      <c r="AC57" s="239"/>
      <c r="AD57" s="239"/>
      <c r="AE57" s="239"/>
    </row>
    <row r="58" spans="2:31" ht="129.65" customHeight="1" x14ac:dyDescent="0.35">
      <c r="B58" s="185" t="s">
        <v>360</v>
      </c>
      <c r="C58" s="185" t="s">
        <v>361</v>
      </c>
      <c r="D58" s="185" t="s">
        <v>350</v>
      </c>
      <c r="E58" s="175" t="s">
        <v>362</v>
      </c>
      <c r="F58" s="187" t="s">
        <v>363</v>
      </c>
      <c r="G58" s="262">
        <v>1</v>
      </c>
      <c r="H58" s="187" t="s">
        <v>364</v>
      </c>
      <c r="I58" s="186">
        <v>1</v>
      </c>
      <c r="J58" s="188" t="s">
        <v>365</v>
      </c>
      <c r="K58" s="185" t="s">
        <v>366</v>
      </c>
      <c r="L58" s="185" t="s">
        <v>367</v>
      </c>
      <c r="M58" s="249" t="s">
        <v>368</v>
      </c>
      <c r="N58" s="172" t="s">
        <v>75</v>
      </c>
      <c r="O58" s="204" t="s">
        <v>36</v>
      </c>
      <c r="P58" s="209">
        <v>0.6</v>
      </c>
      <c r="Q58" s="225">
        <f>100%-P58</f>
        <v>0.4</v>
      </c>
      <c r="R58" s="187" t="s">
        <v>1051</v>
      </c>
      <c r="S58" s="188" t="s">
        <v>365</v>
      </c>
      <c r="T58" s="185" t="s">
        <v>369</v>
      </c>
      <c r="U58" s="171" t="s">
        <v>1050</v>
      </c>
      <c r="V58" s="239"/>
      <c r="W58" s="239"/>
      <c r="X58" s="239"/>
      <c r="Y58" s="239"/>
      <c r="Z58" s="239"/>
      <c r="AA58" s="239"/>
      <c r="AB58" s="239"/>
      <c r="AC58" s="239"/>
      <c r="AD58" s="239"/>
      <c r="AE58" s="239"/>
    </row>
    <row r="59" spans="2:31" ht="113.5" customHeight="1" x14ac:dyDescent="0.35">
      <c r="B59" s="283" t="s">
        <v>370</v>
      </c>
      <c r="C59" s="185" t="s">
        <v>371</v>
      </c>
      <c r="D59" s="283" t="s">
        <v>350</v>
      </c>
      <c r="E59" s="292" t="s">
        <v>372</v>
      </c>
      <c r="F59" s="287" t="s">
        <v>373</v>
      </c>
      <c r="G59" s="175">
        <v>1</v>
      </c>
      <c r="H59" s="187" t="s">
        <v>374</v>
      </c>
      <c r="I59" s="263">
        <v>1</v>
      </c>
      <c r="J59" s="185" t="s">
        <v>375</v>
      </c>
      <c r="K59" s="185" t="s">
        <v>376</v>
      </c>
      <c r="L59" s="185" t="s">
        <v>377</v>
      </c>
      <c r="M59" s="249" t="s">
        <v>378</v>
      </c>
      <c r="N59" s="172" t="s">
        <v>43</v>
      </c>
      <c r="O59" s="204" t="s">
        <v>36</v>
      </c>
      <c r="P59" s="209">
        <v>0.6</v>
      </c>
      <c r="Q59" s="225">
        <f>100%-P59</f>
        <v>0.4</v>
      </c>
      <c r="R59" s="187" t="s">
        <v>379</v>
      </c>
      <c r="S59" s="185" t="s">
        <v>375</v>
      </c>
      <c r="T59" s="185" t="s">
        <v>380</v>
      </c>
      <c r="U59" s="185" t="s">
        <v>381</v>
      </c>
      <c r="V59" s="239"/>
      <c r="W59" s="239"/>
      <c r="X59" s="239"/>
      <c r="Y59" s="239"/>
      <c r="Z59" s="239"/>
      <c r="AA59" s="239"/>
      <c r="AB59" s="239"/>
      <c r="AC59" s="239"/>
      <c r="AD59" s="239"/>
      <c r="AE59" s="239"/>
    </row>
    <row r="60" spans="2:31" ht="117" x14ac:dyDescent="0.35">
      <c r="B60" s="283"/>
      <c r="C60" s="283" t="s">
        <v>382</v>
      </c>
      <c r="D60" s="283"/>
      <c r="E60" s="292"/>
      <c r="F60" s="287"/>
      <c r="G60" s="288">
        <v>2</v>
      </c>
      <c r="H60" s="287" t="s">
        <v>383</v>
      </c>
      <c r="I60" s="263">
        <v>0.6</v>
      </c>
      <c r="J60" s="185" t="s">
        <v>384</v>
      </c>
      <c r="K60" s="185" t="s">
        <v>385</v>
      </c>
      <c r="L60" s="185" t="s">
        <v>386</v>
      </c>
      <c r="M60" s="174" t="s">
        <v>387</v>
      </c>
      <c r="N60" s="172" t="s">
        <v>43</v>
      </c>
      <c r="O60" s="204" t="s">
        <v>36</v>
      </c>
      <c r="P60" s="209">
        <v>0.75</v>
      </c>
      <c r="Q60" s="218">
        <v>0</v>
      </c>
      <c r="R60" s="187" t="s">
        <v>1097</v>
      </c>
      <c r="S60" s="185" t="s">
        <v>388</v>
      </c>
      <c r="T60" s="185" t="s">
        <v>389</v>
      </c>
      <c r="U60" s="185" t="s">
        <v>1063</v>
      </c>
      <c r="V60" s="239"/>
      <c r="W60" s="239"/>
      <c r="X60" s="239"/>
      <c r="Y60" s="239"/>
      <c r="Z60" s="239"/>
      <c r="AA60" s="239"/>
      <c r="AB60" s="239"/>
      <c r="AC60" s="239"/>
      <c r="AD60" s="239"/>
      <c r="AE60" s="239"/>
    </row>
    <row r="61" spans="2:31" ht="156" x14ac:dyDescent="0.35">
      <c r="B61" s="283"/>
      <c r="C61" s="283"/>
      <c r="D61" s="283"/>
      <c r="E61" s="292"/>
      <c r="F61" s="287"/>
      <c r="G61" s="288"/>
      <c r="H61" s="287"/>
      <c r="I61" s="263">
        <v>1</v>
      </c>
      <c r="J61" s="185" t="s">
        <v>390</v>
      </c>
      <c r="K61" s="185" t="s">
        <v>391</v>
      </c>
      <c r="L61" s="185" t="s">
        <v>392</v>
      </c>
      <c r="M61" s="257" t="s">
        <v>393</v>
      </c>
      <c r="N61" s="172" t="s">
        <v>27</v>
      </c>
      <c r="O61" s="204" t="s">
        <v>36</v>
      </c>
      <c r="P61" s="209">
        <v>0.75</v>
      </c>
      <c r="Q61" s="217">
        <v>0.25</v>
      </c>
      <c r="R61" s="192" t="s">
        <v>1077</v>
      </c>
      <c r="S61" s="171" t="s">
        <v>390</v>
      </c>
      <c r="T61" s="171" t="s">
        <v>394</v>
      </c>
      <c r="U61" s="185" t="s">
        <v>355</v>
      </c>
      <c r="V61" s="280"/>
      <c r="W61" s="239"/>
      <c r="X61" s="239"/>
      <c r="Y61" s="239"/>
      <c r="Z61" s="239"/>
      <c r="AA61" s="239"/>
      <c r="AB61" s="239"/>
      <c r="AC61" s="239"/>
      <c r="AD61" s="239"/>
      <c r="AE61" s="239"/>
    </row>
    <row r="62" spans="2:31" ht="88.5" customHeight="1" x14ac:dyDescent="0.35">
      <c r="B62" s="283" t="s">
        <v>395</v>
      </c>
      <c r="C62" s="185" t="s">
        <v>396</v>
      </c>
      <c r="D62" s="283" t="s">
        <v>350</v>
      </c>
      <c r="E62" s="283" t="s">
        <v>397</v>
      </c>
      <c r="F62" s="287" t="s">
        <v>398</v>
      </c>
      <c r="G62" s="188">
        <v>1</v>
      </c>
      <c r="H62" s="189" t="s">
        <v>399</v>
      </c>
      <c r="I62" s="185">
        <v>8</v>
      </c>
      <c r="J62" s="185" t="s">
        <v>400</v>
      </c>
      <c r="K62" s="185" t="s">
        <v>401</v>
      </c>
      <c r="L62" s="185" t="s">
        <v>402</v>
      </c>
      <c r="M62" s="185"/>
      <c r="N62" s="172" t="s">
        <v>75</v>
      </c>
      <c r="O62" s="204" t="s">
        <v>36</v>
      </c>
      <c r="P62" s="209">
        <v>0.5</v>
      </c>
      <c r="Q62" s="218">
        <v>0.5</v>
      </c>
      <c r="R62" s="187" t="s">
        <v>403</v>
      </c>
      <c r="S62" s="185" t="s">
        <v>400</v>
      </c>
      <c r="T62" s="185" t="s">
        <v>404</v>
      </c>
      <c r="U62" s="185" t="s">
        <v>381</v>
      </c>
      <c r="V62" s="239"/>
      <c r="W62" s="239"/>
      <c r="X62" s="239"/>
      <c r="Y62" s="239"/>
      <c r="Z62" s="239"/>
      <c r="AA62" s="239"/>
      <c r="AB62" s="239"/>
      <c r="AC62" s="239"/>
      <c r="AD62" s="239"/>
      <c r="AE62" s="239"/>
    </row>
    <row r="63" spans="2:31" ht="65" x14ac:dyDescent="0.35">
      <c r="B63" s="283"/>
      <c r="C63" s="185" t="s">
        <v>396</v>
      </c>
      <c r="D63" s="283"/>
      <c r="E63" s="283"/>
      <c r="F63" s="287"/>
      <c r="G63" s="188">
        <v>2</v>
      </c>
      <c r="H63" s="189" t="s">
        <v>405</v>
      </c>
      <c r="I63" s="186">
        <v>1</v>
      </c>
      <c r="J63" s="188" t="s">
        <v>406</v>
      </c>
      <c r="K63" s="185" t="s">
        <v>376</v>
      </c>
      <c r="L63" s="185" t="s">
        <v>407</v>
      </c>
      <c r="M63" s="185" t="s">
        <v>408</v>
      </c>
      <c r="N63" s="172" t="s">
        <v>43</v>
      </c>
      <c r="O63" s="204" t="s">
        <v>36</v>
      </c>
      <c r="P63" s="209">
        <v>0</v>
      </c>
      <c r="Q63" s="218">
        <v>1</v>
      </c>
      <c r="R63" s="233" t="s">
        <v>1098</v>
      </c>
      <c r="S63" s="234" t="s">
        <v>406</v>
      </c>
      <c r="T63" s="234" t="s">
        <v>409</v>
      </c>
      <c r="U63" s="232" t="s">
        <v>381</v>
      </c>
      <c r="V63" s="239"/>
      <c r="W63" s="239"/>
      <c r="X63" s="239"/>
      <c r="Y63" s="239"/>
      <c r="Z63" s="239"/>
      <c r="AA63" s="239"/>
      <c r="AB63" s="239"/>
      <c r="AC63" s="239"/>
      <c r="AD63" s="239"/>
      <c r="AE63" s="239"/>
    </row>
    <row r="64" spans="2:31" ht="93" customHeight="1" x14ac:dyDescent="0.35">
      <c r="B64" s="185" t="s">
        <v>45</v>
      </c>
      <c r="C64" s="185" t="s">
        <v>410</v>
      </c>
      <c r="D64" s="185" t="s">
        <v>350</v>
      </c>
      <c r="E64" s="185" t="s">
        <v>411</v>
      </c>
      <c r="F64" s="187" t="s">
        <v>412</v>
      </c>
      <c r="G64" s="188">
        <v>1</v>
      </c>
      <c r="H64" s="189" t="s">
        <v>413</v>
      </c>
      <c r="I64" s="263">
        <v>1</v>
      </c>
      <c r="J64" s="185" t="s">
        <v>414</v>
      </c>
      <c r="K64" s="185" t="s">
        <v>401</v>
      </c>
      <c r="L64" s="185" t="s">
        <v>267</v>
      </c>
      <c r="M64" s="185" t="s">
        <v>415</v>
      </c>
      <c r="N64" s="172" t="s">
        <v>43</v>
      </c>
      <c r="O64" s="204" t="s">
        <v>36</v>
      </c>
      <c r="P64" s="215">
        <v>0.84299999999999997</v>
      </c>
      <c r="Q64" s="226">
        <v>0.157</v>
      </c>
      <c r="R64" s="192" t="s">
        <v>416</v>
      </c>
      <c r="S64" s="171" t="s">
        <v>414</v>
      </c>
      <c r="T64" s="171" t="s">
        <v>417</v>
      </c>
      <c r="U64" s="171" t="s">
        <v>381</v>
      </c>
      <c r="V64" s="239"/>
      <c r="W64" s="239"/>
      <c r="X64" s="239"/>
      <c r="Y64" s="239"/>
      <c r="Z64" s="239"/>
      <c r="AA64" s="239"/>
      <c r="AB64" s="239"/>
      <c r="AC64" s="239"/>
      <c r="AD64" s="239"/>
      <c r="AE64" s="239"/>
    </row>
    <row r="65" spans="2:31" ht="104" x14ac:dyDescent="0.35">
      <c r="B65" s="283" t="s">
        <v>418</v>
      </c>
      <c r="C65" s="185" t="s">
        <v>371</v>
      </c>
      <c r="D65" s="283" t="s">
        <v>350</v>
      </c>
      <c r="E65" s="283" t="s">
        <v>419</v>
      </c>
      <c r="F65" s="287" t="s">
        <v>420</v>
      </c>
      <c r="G65" s="288">
        <v>1</v>
      </c>
      <c r="H65" s="289" t="s">
        <v>421</v>
      </c>
      <c r="I65" s="263">
        <v>1</v>
      </c>
      <c r="J65" s="185" t="s">
        <v>422</v>
      </c>
      <c r="K65" s="185" t="s">
        <v>401</v>
      </c>
      <c r="L65" s="257"/>
      <c r="M65" s="248" t="s">
        <v>423</v>
      </c>
      <c r="N65" s="172" t="s">
        <v>43</v>
      </c>
      <c r="O65" s="204" t="s">
        <v>36</v>
      </c>
      <c r="P65" s="230">
        <v>0.66666666666666663</v>
      </c>
      <c r="Q65" s="227">
        <v>0.33333333333333337</v>
      </c>
      <c r="R65" s="187" t="s">
        <v>424</v>
      </c>
      <c r="S65" s="185" t="s">
        <v>422</v>
      </c>
      <c r="T65" s="185" t="s">
        <v>425</v>
      </c>
      <c r="U65" s="185" t="s">
        <v>381</v>
      </c>
      <c r="V65" s="239"/>
      <c r="W65" s="239"/>
      <c r="X65" s="239"/>
      <c r="Y65" s="239"/>
      <c r="Z65" s="239"/>
      <c r="AA65" s="239"/>
      <c r="AB65" s="239"/>
      <c r="AC65" s="239"/>
      <c r="AD65" s="239"/>
      <c r="AE65" s="239"/>
    </row>
    <row r="66" spans="2:31" ht="78" x14ac:dyDescent="0.35">
      <c r="B66" s="283"/>
      <c r="C66" s="185" t="s">
        <v>371</v>
      </c>
      <c r="D66" s="283"/>
      <c r="E66" s="283"/>
      <c r="F66" s="287"/>
      <c r="G66" s="288"/>
      <c r="H66" s="289"/>
      <c r="I66" s="263">
        <v>0.9</v>
      </c>
      <c r="J66" s="185" t="s">
        <v>426</v>
      </c>
      <c r="K66" s="185" t="s">
        <v>401</v>
      </c>
      <c r="L66" s="257"/>
      <c r="M66" s="248" t="s">
        <v>1078</v>
      </c>
      <c r="N66" s="172" t="s">
        <v>43</v>
      </c>
      <c r="O66" s="204" t="s">
        <v>36</v>
      </c>
      <c r="P66" s="209">
        <v>0.75</v>
      </c>
      <c r="Q66" s="218">
        <v>0.25</v>
      </c>
      <c r="R66" s="192" t="s">
        <v>1052</v>
      </c>
      <c r="S66" s="185" t="s">
        <v>426</v>
      </c>
      <c r="T66" s="185" t="s">
        <v>427</v>
      </c>
      <c r="U66" s="185" t="s">
        <v>381</v>
      </c>
      <c r="V66" s="239"/>
      <c r="W66" s="239"/>
      <c r="X66" s="239"/>
      <c r="Y66" s="239"/>
      <c r="Z66" s="239"/>
      <c r="AA66" s="239"/>
      <c r="AB66" s="239"/>
      <c r="AC66" s="239"/>
      <c r="AD66" s="239"/>
      <c r="AE66" s="239"/>
    </row>
    <row r="67" spans="2:31" ht="151.5" customHeight="1" x14ac:dyDescent="0.35">
      <c r="B67" s="283"/>
      <c r="C67" s="185" t="s">
        <v>428</v>
      </c>
      <c r="D67" s="283"/>
      <c r="E67" s="283"/>
      <c r="F67" s="287"/>
      <c r="G67" s="267">
        <v>2</v>
      </c>
      <c r="H67" s="190" t="s">
        <v>429</v>
      </c>
      <c r="I67" s="263">
        <v>1</v>
      </c>
      <c r="J67" s="263" t="s">
        <v>430</v>
      </c>
      <c r="K67" s="185" t="s">
        <v>431</v>
      </c>
      <c r="L67" s="185"/>
      <c r="M67" s="248" t="s">
        <v>432</v>
      </c>
      <c r="N67" s="172" t="s">
        <v>43</v>
      </c>
      <c r="O67" s="204" t="s">
        <v>36</v>
      </c>
      <c r="P67" s="209">
        <v>1</v>
      </c>
      <c r="Q67" s="218">
        <v>0</v>
      </c>
      <c r="R67" s="187" t="s">
        <v>1053</v>
      </c>
      <c r="S67" s="185" t="s">
        <v>433</v>
      </c>
      <c r="T67" s="185" t="s">
        <v>434</v>
      </c>
      <c r="U67" s="185" t="s">
        <v>381</v>
      </c>
      <c r="V67" s="239"/>
      <c r="W67" s="239"/>
      <c r="X67" s="239"/>
      <c r="Y67" s="239"/>
      <c r="Z67" s="239"/>
      <c r="AA67" s="239"/>
      <c r="AB67" s="239"/>
      <c r="AC67" s="239"/>
      <c r="AD67" s="239"/>
      <c r="AE67" s="239"/>
    </row>
    <row r="68" spans="2:31" ht="128" customHeight="1" x14ac:dyDescent="0.35">
      <c r="B68" s="283" t="s">
        <v>45</v>
      </c>
      <c r="C68" s="185" t="s">
        <v>46</v>
      </c>
      <c r="D68" s="283" t="s">
        <v>350</v>
      </c>
      <c r="E68" s="283" t="s">
        <v>435</v>
      </c>
      <c r="F68" s="287" t="s">
        <v>436</v>
      </c>
      <c r="G68" s="188">
        <v>1</v>
      </c>
      <c r="H68" s="268" t="s">
        <v>437</v>
      </c>
      <c r="I68" s="186">
        <v>1</v>
      </c>
      <c r="J68" s="188" t="s">
        <v>438</v>
      </c>
      <c r="K68" s="185" t="s">
        <v>401</v>
      </c>
      <c r="L68" s="185" t="s">
        <v>439</v>
      </c>
      <c r="M68" s="185"/>
      <c r="N68" s="172" t="s">
        <v>54</v>
      </c>
      <c r="O68" s="204" t="s">
        <v>1066</v>
      </c>
      <c r="P68" s="206">
        <v>0</v>
      </c>
      <c r="Q68" s="184">
        <v>1</v>
      </c>
      <c r="R68" s="175" t="s">
        <v>37</v>
      </c>
      <c r="S68" s="175" t="s">
        <v>37</v>
      </c>
      <c r="T68" s="175" t="s">
        <v>37</v>
      </c>
      <c r="U68" s="175" t="s">
        <v>37</v>
      </c>
      <c r="V68" s="239"/>
      <c r="W68" s="239"/>
      <c r="X68" s="239"/>
      <c r="Y68" s="239"/>
      <c r="Z68" s="239"/>
      <c r="AA68" s="239"/>
      <c r="AB68" s="239"/>
      <c r="AC68" s="239"/>
      <c r="AD68" s="239"/>
      <c r="AE68" s="239"/>
    </row>
    <row r="69" spans="2:31" ht="151.5" customHeight="1" x14ac:dyDescent="0.35">
      <c r="B69" s="283"/>
      <c r="C69" s="185" t="s">
        <v>46</v>
      </c>
      <c r="D69" s="283"/>
      <c r="E69" s="283"/>
      <c r="F69" s="287"/>
      <c r="G69" s="188">
        <v>2</v>
      </c>
      <c r="H69" s="189" t="s">
        <v>440</v>
      </c>
      <c r="I69" s="186">
        <v>0.5</v>
      </c>
      <c r="J69" s="188" t="s">
        <v>441</v>
      </c>
      <c r="K69" s="185" t="s">
        <v>401</v>
      </c>
      <c r="L69" s="185" t="s">
        <v>439</v>
      </c>
      <c r="M69" s="185"/>
      <c r="N69" s="172" t="s">
        <v>75</v>
      </c>
      <c r="O69" s="204" t="s">
        <v>36</v>
      </c>
      <c r="P69" s="209">
        <v>0</v>
      </c>
      <c r="Q69" s="218">
        <v>1</v>
      </c>
      <c r="R69" s="187" t="s">
        <v>1054</v>
      </c>
      <c r="S69" s="185" t="s">
        <v>1100</v>
      </c>
      <c r="T69" s="185" t="s">
        <v>442</v>
      </c>
      <c r="U69" s="185" t="s">
        <v>381</v>
      </c>
      <c r="V69" s="239"/>
      <c r="W69" s="239"/>
      <c r="X69" s="239"/>
      <c r="Y69" s="239"/>
      <c r="Z69" s="239"/>
      <c r="AA69" s="239"/>
      <c r="AB69" s="239"/>
      <c r="AC69" s="239"/>
      <c r="AD69" s="239"/>
      <c r="AE69" s="239"/>
    </row>
    <row r="70" spans="2:31" ht="103" customHeight="1" x14ac:dyDescent="0.35">
      <c r="B70" s="283"/>
      <c r="C70" s="185" t="s">
        <v>46</v>
      </c>
      <c r="D70" s="283"/>
      <c r="E70" s="283"/>
      <c r="F70" s="287"/>
      <c r="G70" s="188">
        <v>3</v>
      </c>
      <c r="H70" s="268" t="s">
        <v>443</v>
      </c>
      <c r="I70" s="186">
        <v>1</v>
      </c>
      <c r="J70" s="188" t="s">
        <v>438</v>
      </c>
      <c r="K70" s="185" t="s">
        <v>401</v>
      </c>
      <c r="L70" s="185" t="s">
        <v>439</v>
      </c>
      <c r="M70" s="185"/>
      <c r="N70" s="172" t="s">
        <v>54</v>
      </c>
      <c r="O70" s="204" t="s">
        <v>1066</v>
      </c>
      <c r="P70" s="206">
        <v>1</v>
      </c>
      <c r="Q70" s="184">
        <v>0</v>
      </c>
      <c r="R70" s="175" t="s">
        <v>37</v>
      </c>
      <c r="S70" s="175" t="s">
        <v>37</v>
      </c>
      <c r="T70" s="175" t="s">
        <v>37</v>
      </c>
      <c r="U70" s="175" t="s">
        <v>37</v>
      </c>
      <c r="V70" s="239"/>
      <c r="W70" s="239"/>
      <c r="X70" s="239"/>
      <c r="Y70" s="239"/>
      <c r="Z70" s="239"/>
      <c r="AA70" s="239"/>
      <c r="AB70" s="239"/>
      <c r="AC70" s="239"/>
      <c r="AD70" s="239"/>
      <c r="AE70" s="239"/>
    </row>
    <row r="71" spans="2:31" ht="151.5" customHeight="1" x14ac:dyDescent="0.35">
      <c r="B71" s="283"/>
      <c r="C71" s="185" t="s">
        <v>46</v>
      </c>
      <c r="D71" s="283"/>
      <c r="E71" s="283"/>
      <c r="F71" s="287"/>
      <c r="G71" s="188">
        <v>4</v>
      </c>
      <c r="H71" s="189" t="s">
        <v>444</v>
      </c>
      <c r="I71" s="186">
        <v>0.5</v>
      </c>
      <c r="J71" s="188" t="s">
        <v>445</v>
      </c>
      <c r="K71" s="185" t="s">
        <v>401</v>
      </c>
      <c r="L71" s="185" t="s">
        <v>439</v>
      </c>
      <c r="M71" s="185"/>
      <c r="N71" s="172" t="s">
        <v>75</v>
      </c>
      <c r="O71" s="204" t="s">
        <v>36</v>
      </c>
      <c r="P71" s="209">
        <v>1</v>
      </c>
      <c r="Q71" s="218">
        <v>0</v>
      </c>
      <c r="R71" s="189" t="s">
        <v>1099</v>
      </c>
      <c r="S71" s="185" t="s">
        <v>433</v>
      </c>
      <c r="T71" s="185" t="s">
        <v>442</v>
      </c>
      <c r="U71" s="185" t="s">
        <v>381</v>
      </c>
      <c r="V71" s="239"/>
      <c r="W71" s="239"/>
      <c r="X71" s="239"/>
      <c r="Y71" s="239"/>
      <c r="Z71" s="239"/>
      <c r="AA71" s="239"/>
      <c r="AB71" s="239"/>
      <c r="AC71" s="239"/>
      <c r="AD71" s="239"/>
      <c r="AE71" s="239"/>
    </row>
    <row r="72" spans="2:31" ht="151.5" customHeight="1" x14ac:dyDescent="0.35">
      <c r="B72" s="283"/>
      <c r="C72" s="185" t="s">
        <v>46</v>
      </c>
      <c r="D72" s="283"/>
      <c r="E72" s="283"/>
      <c r="F72" s="287"/>
      <c r="G72" s="188">
        <v>5</v>
      </c>
      <c r="H72" s="189" t="s">
        <v>446</v>
      </c>
      <c r="I72" s="186">
        <v>1</v>
      </c>
      <c r="J72" s="188" t="s">
        <v>447</v>
      </c>
      <c r="K72" s="185" t="s">
        <v>448</v>
      </c>
      <c r="L72" s="185"/>
      <c r="M72" s="185"/>
      <c r="N72" s="172" t="s">
        <v>54</v>
      </c>
      <c r="O72" s="204" t="s">
        <v>36</v>
      </c>
      <c r="P72" s="214">
        <v>1</v>
      </c>
      <c r="Q72" s="223">
        <v>0</v>
      </c>
      <c r="R72" s="180" t="s">
        <v>1101</v>
      </c>
      <c r="S72" s="185" t="s">
        <v>449</v>
      </c>
      <c r="T72" s="185" t="s">
        <v>450</v>
      </c>
      <c r="U72" s="185" t="s">
        <v>448</v>
      </c>
      <c r="V72" s="239"/>
      <c r="W72" s="239"/>
      <c r="X72" s="239"/>
      <c r="Y72" s="239"/>
      <c r="Z72" s="239"/>
      <c r="AA72" s="239"/>
      <c r="AB72" s="239"/>
      <c r="AC72" s="239"/>
      <c r="AD72" s="239"/>
      <c r="AE72" s="239"/>
    </row>
    <row r="73" spans="2:31" ht="151.5" customHeight="1" x14ac:dyDescent="0.35">
      <c r="B73" s="283" t="s">
        <v>451</v>
      </c>
      <c r="C73" s="185" t="s">
        <v>46</v>
      </c>
      <c r="D73" s="283" t="s">
        <v>350</v>
      </c>
      <c r="E73" s="283" t="s">
        <v>452</v>
      </c>
      <c r="F73" s="287" t="s">
        <v>453</v>
      </c>
      <c r="G73" s="188">
        <v>1</v>
      </c>
      <c r="H73" s="189" t="s">
        <v>454</v>
      </c>
      <c r="I73" s="188">
        <v>3</v>
      </c>
      <c r="J73" s="188" t="s">
        <v>455</v>
      </c>
      <c r="K73" s="185" t="s">
        <v>401</v>
      </c>
      <c r="L73" s="185" t="s">
        <v>456</v>
      </c>
      <c r="M73" s="185"/>
      <c r="N73" s="172" t="s">
        <v>75</v>
      </c>
      <c r="O73" s="204" t="s">
        <v>36</v>
      </c>
      <c r="P73" s="215">
        <v>0.66700000000000004</v>
      </c>
      <c r="Q73" s="226">
        <v>0.33300000000000002</v>
      </c>
      <c r="R73" s="189" t="s">
        <v>457</v>
      </c>
      <c r="S73" s="188" t="s">
        <v>455</v>
      </c>
      <c r="T73" s="188" t="s">
        <v>458</v>
      </c>
      <c r="U73" s="185" t="s">
        <v>381</v>
      </c>
      <c r="V73" s="239"/>
      <c r="W73" s="239"/>
      <c r="X73" s="239"/>
      <c r="Y73" s="239"/>
      <c r="Z73" s="239"/>
      <c r="AA73" s="239"/>
      <c r="AB73" s="239"/>
      <c r="AC73" s="239"/>
      <c r="AD73" s="239"/>
      <c r="AE73" s="239"/>
    </row>
    <row r="74" spans="2:31" ht="151.5" customHeight="1" x14ac:dyDescent="0.35">
      <c r="B74" s="283"/>
      <c r="C74" s="283" t="s">
        <v>46</v>
      </c>
      <c r="D74" s="283"/>
      <c r="E74" s="283"/>
      <c r="F74" s="287"/>
      <c r="G74" s="288">
        <v>2</v>
      </c>
      <c r="H74" s="289" t="s">
        <v>459</v>
      </c>
      <c r="I74" s="188">
        <v>2</v>
      </c>
      <c r="J74" s="188" t="s">
        <v>460</v>
      </c>
      <c r="K74" s="185" t="s">
        <v>401</v>
      </c>
      <c r="L74" s="185" t="s">
        <v>439</v>
      </c>
      <c r="M74" s="185"/>
      <c r="N74" s="172" t="s">
        <v>43</v>
      </c>
      <c r="O74" s="204" t="s">
        <v>36</v>
      </c>
      <c r="P74" s="215">
        <v>0.7</v>
      </c>
      <c r="Q74" s="226">
        <v>0.3</v>
      </c>
      <c r="R74" s="189" t="s">
        <v>461</v>
      </c>
      <c r="S74" s="188" t="s">
        <v>460</v>
      </c>
      <c r="T74" s="188" t="s">
        <v>462</v>
      </c>
      <c r="U74" s="185" t="s">
        <v>381</v>
      </c>
      <c r="V74" s="239"/>
      <c r="W74" s="239"/>
      <c r="X74" s="239"/>
      <c r="Y74" s="239"/>
      <c r="Z74" s="239"/>
      <c r="AA74" s="239"/>
      <c r="AB74" s="239"/>
      <c r="AC74" s="239"/>
      <c r="AD74" s="239"/>
      <c r="AE74" s="239"/>
    </row>
    <row r="75" spans="2:31" ht="151.5" customHeight="1" x14ac:dyDescent="0.35">
      <c r="B75" s="283"/>
      <c r="C75" s="283"/>
      <c r="D75" s="283"/>
      <c r="E75" s="283"/>
      <c r="F75" s="287"/>
      <c r="G75" s="288"/>
      <c r="H75" s="289"/>
      <c r="I75" s="186">
        <v>0.05</v>
      </c>
      <c r="J75" s="188" t="s">
        <v>463</v>
      </c>
      <c r="K75" s="185" t="s">
        <v>1069</v>
      </c>
      <c r="L75" s="185" t="s">
        <v>439</v>
      </c>
      <c r="M75" s="185"/>
      <c r="N75" s="172" t="s">
        <v>54</v>
      </c>
      <c r="O75" s="204" t="s">
        <v>36</v>
      </c>
      <c r="P75" s="214">
        <v>1</v>
      </c>
      <c r="Q75" s="223">
        <v>0</v>
      </c>
      <c r="R75" s="189" t="s">
        <v>1103</v>
      </c>
      <c r="S75" s="188" t="s">
        <v>1102</v>
      </c>
      <c r="T75" s="185" t="s">
        <v>464</v>
      </c>
      <c r="U75" s="185" t="s">
        <v>381</v>
      </c>
      <c r="V75" s="239"/>
      <c r="W75" s="239"/>
      <c r="X75" s="239"/>
      <c r="Y75" s="239"/>
      <c r="Z75" s="239"/>
      <c r="AA75" s="239"/>
      <c r="AB75" s="239"/>
      <c r="AC75" s="239"/>
      <c r="AD75" s="239"/>
      <c r="AE75" s="239"/>
    </row>
    <row r="76" spans="2:31" ht="151.5" customHeight="1" x14ac:dyDescent="0.35">
      <c r="B76" s="283" t="s">
        <v>465</v>
      </c>
      <c r="C76" s="283" t="s">
        <v>466</v>
      </c>
      <c r="D76" s="283" t="s">
        <v>467</v>
      </c>
      <c r="E76" s="283" t="s">
        <v>468</v>
      </c>
      <c r="F76" s="287" t="s">
        <v>469</v>
      </c>
      <c r="G76" s="288">
        <v>1</v>
      </c>
      <c r="H76" s="289" t="s">
        <v>470</v>
      </c>
      <c r="I76" s="266">
        <v>3000</v>
      </c>
      <c r="J76" s="188" t="s">
        <v>471</v>
      </c>
      <c r="K76" s="185" t="s">
        <v>472</v>
      </c>
      <c r="L76" s="283"/>
      <c r="M76" s="185"/>
      <c r="N76" s="172" t="s">
        <v>75</v>
      </c>
      <c r="O76" s="204" t="s">
        <v>36</v>
      </c>
      <c r="P76" s="230">
        <v>0.33200000000000002</v>
      </c>
      <c r="Q76" s="221" t="s">
        <v>473</v>
      </c>
      <c r="R76" s="289" t="s">
        <v>1055</v>
      </c>
      <c r="S76" s="188" t="s">
        <v>471</v>
      </c>
      <c r="T76" s="188" t="s">
        <v>474</v>
      </c>
      <c r="U76" s="185" t="s">
        <v>1079</v>
      </c>
      <c r="V76" s="239"/>
      <c r="W76" s="239"/>
      <c r="X76" s="239"/>
      <c r="Y76" s="239"/>
      <c r="Z76" s="239"/>
      <c r="AA76" s="239"/>
      <c r="AB76" s="239"/>
      <c r="AC76" s="239"/>
      <c r="AD76" s="239"/>
      <c r="AE76" s="239"/>
    </row>
    <row r="77" spans="2:31" ht="151.5" customHeight="1" x14ac:dyDescent="0.35">
      <c r="B77" s="283"/>
      <c r="C77" s="283"/>
      <c r="D77" s="283"/>
      <c r="E77" s="283"/>
      <c r="F77" s="287"/>
      <c r="G77" s="288"/>
      <c r="H77" s="289"/>
      <c r="I77" s="266">
        <v>600</v>
      </c>
      <c r="J77" s="188" t="s">
        <v>476</v>
      </c>
      <c r="K77" s="185" t="s">
        <v>472</v>
      </c>
      <c r="L77" s="283"/>
      <c r="M77" s="185"/>
      <c r="N77" s="172" t="s">
        <v>54</v>
      </c>
      <c r="O77" s="204" t="s">
        <v>36</v>
      </c>
      <c r="P77" s="230">
        <v>0.33516209476309228</v>
      </c>
      <c r="Q77" s="221" t="s">
        <v>477</v>
      </c>
      <c r="R77" s="289"/>
      <c r="S77" s="188" t="s">
        <v>476</v>
      </c>
      <c r="T77" s="188" t="s">
        <v>478</v>
      </c>
      <c r="U77" s="185" t="s">
        <v>1079</v>
      </c>
      <c r="V77" s="239"/>
      <c r="W77" s="239"/>
      <c r="X77" s="239"/>
      <c r="Y77" s="239"/>
      <c r="Z77" s="239"/>
      <c r="AA77" s="239"/>
      <c r="AB77" s="239"/>
      <c r="AC77" s="239"/>
      <c r="AD77" s="239"/>
      <c r="AE77" s="239"/>
    </row>
    <row r="78" spans="2:31" ht="151.5" customHeight="1" x14ac:dyDescent="0.35">
      <c r="B78" s="283"/>
      <c r="C78" s="283"/>
      <c r="D78" s="283"/>
      <c r="E78" s="283"/>
      <c r="F78" s="287"/>
      <c r="G78" s="288"/>
      <c r="H78" s="289"/>
      <c r="I78" s="269">
        <v>186</v>
      </c>
      <c r="J78" s="188" t="s">
        <v>479</v>
      </c>
      <c r="K78" s="185" t="s">
        <v>472</v>
      </c>
      <c r="L78" s="283"/>
      <c r="M78" s="185"/>
      <c r="N78" s="172" t="s">
        <v>54</v>
      </c>
      <c r="O78" s="204" t="s">
        <v>36</v>
      </c>
      <c r="P78" s="214">
        <v>1</v>
      </c>
      <c r="Q78" s="218" t="s">
        <v>480</v>
      </c>
      <c r="R78" s="289"/>
      <c r="S78" s="188" t="s">
        <v>479</v>
      </c>
      <c r="T78" s="188" t="s">
        <v>481</v>
      </c>
      <c r="U78" s="185" t="s">
        <v>1079</v>
      </c>
      <c r="V78" s="239"/>
      <c r="W78" s="239"/>
      <c r="X78" s="239"/>
      <c r="Y78" s="239"/>
      <c r="Z78" s="239"/>
      <c r="AA78" s="239"/>
      <c r="AB78" s="239"/>
      <c r="AC78" s="239"/>
      <c r="AD78" s="239"/>
      <c r="AE78" s="239"/>
    </row>
    <row r="79" spans="2:31" ht="151.5" customHeight="1" x14ac:dyDescent="0.35">
      <c r="B79" s="283"/>
      <c r="C79" s="283"/>
      <c r="D79" s="283"/>
      <c r="E79" s="283"/>
      <c r="F79" s="287"/>
      <c r="G79" s="288"/>
      <c r="H79" s="289"/>
      <c r="I79" s="266">
        <v>65</v>
      </c>
      <c r="J79" s="188" t="s">
        <v>482</v>
      </c>
      <c r="K79" s="185" t="s">
        <v>472</v>
      </c>
      <c r="L79" s="283"/>
      <c r="M79" s="185"/>
      <c r="N79" s="172" t="s">
        <v>54</v>
      </c>
      <c r="O79" s="204" t="s">
        <v>36</v>
      </c>
      <c r="P79" s="214">
        <v>1</v>
      </c>
      <c r="Q79" s="218" t="s">
        <v>483</v>
      </c>
      <c r="R79" s="289"/>
      <c r="S79" s="188" t="s">
        <v>482</v>
      </c>
      <c r="T79" s="188" t="s">
        <v>484</v>
      </c>
      <c r="U79" s="185" t="s">
        <v>1079</v>
      </c>
      <c r="V79" s="239"/>
      <c r="W79" s="239"/>
      <c r="X79" s="239"/>
      <c r="Y79" s="239"/>
      <c r="Z79" s="239"/>
      <c r="AA79" s="239"/>
      <c r="AB79" s="239"/>
      <c r="AC79" s="239"/>
      <c r="AD79" s="239"/>
      <c r="AE79" s="239"/>
    </row>
    <row r="80" spans="2:31" ht="151.5" customHeight="1" x14ac:dyDescent="0.35">
      <c r="B80" s="185" t="s">
        <v>465</v>
      </c>
      <c r="C80" s="185" t="s">
        <v>46</v>
      </c>
      <c r="D80" s="185" t="s">
        <v>467</v>
      </c>
      <c r="E80" s="185" t="s">
        <v>485</v>
      </c>
      <c r="F80" s="187" t="s">
        <v>486</v>
      </c>
      <c r="G80" s="188">
        <v>1</v>
      </c>
      <c r="H80" s="189" t="s">
        <v>487</v>
      </c>
      <c r="I80" s="186">
        <v>1</v>
      </c>
      <c r="J80" s="188" t="s">
        <v>488</v>
      </c>
      <c r="K80" s="185" t="s">
        <v>24</v>
      </c>
      <c r="L80" s="185" t="s">
        <v>489</v>
      </c>
      <c r="M80" s="248" t="s">
        <v>490</v>
      </c>
      <c r="N80" s="172" t="s">
        <v>43</v>
      </c>
      <c r="O80" s="204" t="s">
        <v>36</v>
      </c>
      <c r="P80" s="214">
        <v>0.6</v>
      </c>
      <c r="Q80" s="223">
        <v>0.4</v>
      </c>
      <c r="R80" s="192" t="s">
        <v>487</v>
      </c>
      <c r="S80" s="171"/>
      <c r="T80" s="178" t="s">
        <v>491</v>
      </c>
      <c r="U80" s="178" t="s">
        <v>492</v>
      </c>
      <c r="V80" s="239"/>
      <c r="W80" s="239"/>
      <c r="X80" s="239"/>
      <c r="Y80" s="239"/>
      <c r="Z80" s="239"/>
      <c r="AA80" s="239"/>
      <c r="AB80" s="239"/>
      <c r="AC80" s="239"/>
      <c r="AD80" s="239"/>
      <c r="AE80" s="239"/>
    </row>
    <row r="81" spans="2:31" ht="151.5" customHeight="1" x14ac:dyDescent="0.35">
      <c r="B81" s="283" t="s">
        <v>465</v>
      </c>
      <c r="C81" s="283" t="s">
        <v>493</v>
      </c>
      <c r="D81" s="283" t="s">
        <v>467</v>
      </c>
      <c r="E81" s="283" t="s">
        <v>494</v>
      </c>
      <c r="F81" s="287" t="s">
        <v>495</v>
      </c>
      <c r="G81" s="288">
        <v>1</v>
      </c>
      <c r="H81" s="289" t="s">
        <v>496</v>
      </c>
      <c r="I81" s="186">
        <v>1</v>
      </c>
      <c r="J81" s="188" t="s">
        <v>497</v>
      </c>
      <c r="K81" s="185" t="s">
        <v>1070</v>
      </c>
      <c r="L81" s="185"/>
      <c r="M81" s="257"/>
      <c r="N81" s="172" t="s">
        <v>54</v>
      </c>
      <c r="O81" s="204" t="s">
        <v>36</v>
      </c>
      <c r="P81" s="214">
        <v>1</v>
      </c>
      <c r="Q81" s="223">
        <v>0</v>
      </c>
      <c r="R81" s="180" t="s">
        <v>1056</v>
      </c>
      <c r="S81" s="178" t="s">
        <v>449</v>
      </c>
      <c r="T81" s="178" t="s">
        <v>450</v>
      </c>
      <c r="U81" s="178" t="s">
        <v>448</v>
      </c>
      <c r="V81" s="239"/>
      <c r="W81" s="239"/>
      <c r="X81" s="239"/>
      <c r="Y81" s="239"/>
      <c r="Z81" s="239"/>
      <c r="AA81" s="239"/>
      <c r="AB81" s="239"/>
      <c r="AC81" s="239"/>
      <c r="AD81" s="239"/>
      <c r="AE81" s="239"/>
    </row>
    <row r="82" spans="2:31" ht="151.5" customHeight="1" x14ac:dyDescent="0.35">
      <c r="B82" s="283"/>
      <c r="C82" s="283"/>
      <c r="D82" s="283"/>
      <c r="E82" s="283"/>
      <c r="F82" s="287"/>
      <c r="G82" s="288"/>
      <c r="H82" s="289"/>
      <c r="I82" s="186">
        <v>0.3</v>
      </c>
      <c r="J82" s="188" t="s">
        <v>498</v>
      </c>
      <c r="K82" s="185" t="s">
        <v>499</v>
      </c>
      <c r="L82" s="185" t="s">
        <v>267</v>
      </c>
      <c r="M82" s="257"/>
      <c r="N82" s="172" t="s">
        <v>27</v>
      </c>
      <c r="O82" s="204" t="s">
        <v>36</v>
      </c>
      <c r="P82" s="213">
        <v>0.17699999999999999</v>
      </c>
      <c r="Q82" s="228">
        <v>0.82299999999999995</v>
      </c>
      <c r="R82" s="192" t="s">
        <v>1057</v>
      </c>
      <c r="S82" s="178" t="s">
        <v>498</v>
      </c>
      <c r="T82" s="171" t="s">
        <v>500</v>
      </c>
      <c r="U82" s="171" t="s">
        <v>448</v>
      </c>
      <c r="V82" s="239"/>
      <c r="W82" s="239"/>
      <c r="X82" s="239"/>
      <c r="Y82" s="239"/>
      <c r="Z82" s="239"/>
      <c r="AA82" s="239"/>
      <c r="AB82" s="239"/>
      <c r="AC82" s="239"/>
      <c r="AD82" s="239"/>
      <c r="AE82" s="239"/>
    </row>
    <row r="83" spans="2:31" ht="151.5" customHeight="1" x14ac:dyDescent="0.35">
      <c r="B83" s="283"/>
      <c r="C83" s="283"/>
      <c r="D83" s="283"/>
      <c r="E83" s="283"/>
      <c r="F83" s="287"/>
      <c r="G83" s="288"/>
      <c r="H83" s="289"/>
      <c r="I83" s="186">
        <v>1</v>
      </c>
      <c r="J83" s="188" t="s">
        <v>501</v>
      </c>
      <c r="K83" s="185" t="s">
        <v>448</v>
      </c>
      <c r="L83" s="185" t="s">
        <v>267</v>
      </c>
      <c r="M83" s="257"/>
      <c r="N83" s="172" t="s">
        <v>43</v>
      </c>
      <c r="O83" s="204" t="s">
        <v>36</v>
      </c>
      <c r="P83" s="216">
        <v>0.42222222222222222</v>
      </c>
      <c r="Q83" s="229">
        <v>0.57777777777777772</v>
      </c>
      <c r="R83" s="192" t="s">
        <v>1058</v>
      </c>
      <c r="S83" s="178" t="s">
        <v>501</v>
      </c>
      <c r="T83" s="171" t="s">
        <v>502</v>
      </c>
      <c r="U83" s="171" t="s">
        <v>448</v>
      </c>
      <c r="V83" s="239"/>
      <c r="W83" s="239"/>
      <c r="X83" s="239"/>
      <c r="Y83" s="239"/>
      <c r="Z83" s="239"/>
      <c r="AA83" s="239"/>
      <c r="AB83" s="239"/>
      <c r="AC83" s="239"/>
      <c r="AD83" s="239"/>
      <c r="AE83" s="239"/>
    </row>
    <row r="84" spans="2:31" ht="151.5" customHeight="1" x14ac:dyDescent="0.35">
      <c r="B84" s="185" t="s">
        <v>465</v>
      </c>
      <c r="C84" s="185" t="s">
        <v>116</v>
      </c>
      <c r="D84" s="185" t="s">
        <v>467</v>
      </c>
      <c r="E84" s="185" t="s">
        <v>503</v>
      </c>
      <c r="F84" s="187" t="s">
        <v>504</v>
      </c>
      <c r="G84" s="188">
        <v>1</v>
      </c>
      <c r="H84" s="189" t="s">
        <v>505</v>
      </c>
      <c r="I84" s="269">
        <v>3</v>
      </c>
      <c r="J84" s="188" t="s">
        <v>506</v>
      </c>
      <c r="K84" s="185" t="s">
        <v>51</v>
      </c>
      <c r="L84" s="185" t="s">
        <v>507</v>
      </c>
      <c r="M84" s="249" t="s">
        <v>141</v>
      </c>
      <c r="N84" s="172" t="s">
        <v>75</v>
      </c>
      <c r="O84" s="204" t="s">
        <v>36</v>
      </c>
      <c r="P84" s="213">
        <v>8.6999999999999994E-2</v>
      </c>
      <c r="Q84" s="222">
        <f>100%-8.7%</f>
        <v>0.91300000000000003</v>
      </c>
      <c r="R84" s="192" t="s">
        <v>508</v>
      </c>
      <c r="S84" s="171" t="s">
        <v>509</v>
      </c>
      <c r="T84" s="171" t="s">
        <v>510</v>
      </c>
      <c r="U84" s="171" t="s">
        <v>82</v>
      </c>
      <c r="V84" s="239"/>
      <c r="W84" s="239"/>
      <c r="X84" s="239"/>
      <c r="Y84" s="239"/>
      <c r="Z84" s="239"/>
      <c r="AA84" s="239"/>
      <c r="AB84" s="239"/>
      <c r="AC84" s="239"/>
      <c r="AD84" s="239"/>
      <c r="AE84" s="239"/>
    </row>
    <row r="85" spans="2:31" ht="151.5" customHeight="1" x14ac:dyDescent="0.35">
      <c r="B85" s="283" t="s">
        <v>511</v>
      </c>
      <c r="C85" s="185" t="s">
        <v>46</v>
      </c>
      <c r="D85" s="283" t="s">
        <v>467</v>
      </c>
      <c r="E85" s="283" t="s">
        <v>512</v>
      </c>
      <c r="F85" s="287" t="s">
        <v>513</v>
      </c>
      <c r="G85" s="188">
        <v>1</v>
      </c>
      <c r="H85" s="189" t="s">
        <v>514</v>
      </c>
      <c r="I85" s="186">
        <v>1</v>
      </c>
      <c r="J85" s="188" t="s">
        <v>515</v>
      </c>
      <c r="K85" s="185" t="s">
        <v>92</v>
      </c>
      <c r="L85" s="185" t="s">
        <v>516</v>
      </c>
      <c r="M85" s="185"/>
      <c r="N85" s="172" t="s">
        <v>54</v>
      </c>
      <c r="O85" s="204" t="s">
        <v>36</v>
      </c>
      <c r="P85" s="214">
        <v>1</v>
      </c>
      <c r="Q85" s="223">
        <v>0</v>
      </c>
      <c r="R85" s="189" t="s">
        <v>517</v>
      </c>
      <c r="S85" s="188" t="s">
        <v>515</v>
      </c>
      <c r="T85" s="185" t="s">
        <v>518</v>
      </c>
      <c r="U85" s="185" t="s">
        <v>92</v>
      </c>
      <c r="V85" s="239"/>
      <c r="W85" s="239"/>
      <c r="X85" s="239"/>
      <c r="Y85" s="239"/>
      <c r="Z85" s="239"/>
      <c r="AA85" s="239"/>
      <c r="AB85" s="239"/>
      <c r="AC85" s="239"/>
      <c r="AD85" s="239"/>
      <c r="AE85" s="239"/>
    </row>
    <row r="86" spans="2:31" ht="151.5" customHeight="1" x14ac:dyDescent="0.35">
      <c r="B86" s="283"/>
      <c r="C86" s="185" t="s">
        <v>46</v>
      </c>
      <c r="D86" s="283"/>
      <c r="E86" s="283"/>
      <c r="F86" s="287"/>
      <c r="G86" s="188">
        <v>2</v>
      </c>
      <c r="H86" s="189" t="s">
        <v>519</v>
      </c>
      <c r="I86" s="186">
        <v>1</v>
      </c>
      <c r="J86" s="188" t="s">
        <v>520</v>
      </c>
      <c r="K86" s="185" t="s">
        <v>92</v>
      </c>
      <c r="L86" s="185" t="s">
        <v>516</v>
      </c>
      <c r="M86" s="185"/>
      <c r="N86" s="172" t="s">
        <v>54</v>
      </c>
      <c r="O86" s="204" t="s">
        <v>36</v>
      </c>
      <c r="P86" s="214">
        <v>1</v>
      </c>
      <c r="Q86" s="223">
        <v>0</v>
      </c>
      <c r="R86" s="189" t="s">
        <v>519</v>
      </c>
      <c r="S86" s="188" t="s">
        <v>520</v>
      </c>
      <c r="T86" s="185" t="s">
        <v>518</v>
      </c>
      <c r="U86" s="185" t="s">
        <v>92</v>
      </c>
      <c r="V86" s="239"/>
      <c r="W86" s="239"/>
      <c r="X86" s="239"/>
      <c r="Y86" s="239"/>
      <c r="Z86" s="239"/>
      <c r="AA86" s="239"/>
      <c r="AB86" s="239"/>
      <c r="AC86" s="239"/>
      <c r="AD86" s="239"/>
      <c r="AE86" s="239"/>
    </row>
    <row r="87" spans="2:31" ht="151.5" customHeight="1" x14ac:dyDescent="0.35">
      <c r="B87" s="283"/>
      <c r="C87" s="185" t="s">
        <v>46</v>
      </c>
      <c r="D87" s="283"/>
      <c r="E87" s="283"/>
      <c r="F87" s="287"/>
      <c r="G87" s="188">
        <v>3</v>
      </c>
      <c r="H87" s="189" t="s">
        <v>521</v>
      </c>
      <c r="I87" s="186">
        <v>1</v>
      </c>
      <c r="J87" s="188" t="s">
        <v>522</v>
      </c>
      <c r="K87" s="185" t="s">
        <v>523</v>
      </c>
      <c r="L87" s="185" t="s">
        <v>516</v>
      </c>
      <c r="M87" s="185"/>
      <c r="N87" s="172" t="s">
        <v>54</v>
      </c>
      <c r="O87" s="204" t="s">
        <v>36</v>
      </c>
      <c r="P87" s="214">
        <v>1</v>
      </c>
      <c r="Q87" s="223">
        <v>0</v>
      </c>
      <c r="R87" s="189" t="s">
        <v>524</v>
      </c>
      <c r="S87" s="188" t="s">
        <v>522</v>
      </c>
      <c r="T87" s="188" t="s">
        <v>525</v>
      </c>
      <c r="U87" s="185" t="s">
        <v>1080</v>
      </c>
      <c r="V87" s="239"/>
      <c r="W87" s="239"/>
      <c r="X87" s="239"/>
      <c r="Y87" s="239"/>
      <c r="Z87" s="239"/>
      <c r="AA87" s="239"/>
      <c r="AB87" s="239"/>
      <c r="AC87" s="239"/>
      <c r="AD87" s="239"/>
      <c r="AE87" s="239"/>
    </row>
    <row r="88" spans="2:31" ht="151.5" customHeight="1" x14ac:dyDescent="0.35">
      <c r="B88" s="283"/>
      <c r="C88" s="185" t="s">
        <v>46</v>
      </c>
      <c r="D88" s="283"/>
      <c r="E88" s="283"/>
      <c r="F88" s="287"/>
      <c r="G88" s="188">
        <v>4</v>
      </c>
      <c r="H88" s="187" t="s">
        <v>526</v>
      </c>
      <c r="I88" s="269">
        <v>30</v>
      </c>
      <c r="J88" s="188" t="s">
        <v>527</v>
      </c>
      <c r="K88" s="185" t="s">
        <v>92</v>
      </c>
      <c r="L88" s="185" t="s">
        <v>516</v>
      </c>
      <c r="M88" s="185"/>
      <c r="N88" s="172" t="s">
        <v>54</v>
      </c>
      <c r="O88" s="204" t="s">
        <v>36</v>
      </c>
      <c r="P88" s="214">
        <v>1</v>
      </c>
      <c r="Q88" s="223">
        <v>0</v>
      </c>
      <c r="R88" s="187" t="s">
        <v>528</v>
      </c>
      <c r="S88" s="188" t="s">
        <v>527</v>
      </c>
      <c r="T88" s="188" t="s">
        <v>525</v>
      </c>
      <c r="U88" s="185" t="s">
        <v>92</v>
      </c>
      <c r="V88" s="239"/>
      <c r="W88" s="239"/>
      <c r="X88" s="239"/>
      <c r="Y88" s="239"/>
      <c r="Z88" s="239"/>
      <c r="AA88" s="239"/>
      <c r="AB88" s="239"/>
      <c r="AC88" s="239"/>
      <c r="AD88" s="239"/>
      <c r="AE88" s="239"/>
    </row>
    <row r="89" spans="2:31" ht="135" customHeight="1" x14ac:dyDescent="0.35">
      <c r="B89" s="283" t="s">
        <v>529</v>
      </c>
      <c r="C89" s="185" t="s">
        <v>46</v>
      </c>
      <c r="D89" s="283" t="s">
        <v>467</v>
      </c>
      <c r="E89" s="283" t="s">
        <v>530</v>
      </c>
      <c r="F89" s="287" t="s">
        <v>531</v>
      </c>
      <c r="G89" s="188">
        <v>1</v>
      </c>
      <c r="H89" s="189" t="s">
        <v>532</v>
      </c>
      <c r="I89" s="186">
        <v>1</v>
      </c>
      <c r="J89" s="188" t="s">
        <v>533</v>
      </c>
      <c r="K89" s="185" t="s">
        <v>221</v>
      </c>
      <c r="L89" s="185" t="s">
        <v>534</v>
      </c>
      <c r="M89" s="185"/>
      <c r="N89" s="172" t="s">
        <v>54</v>
      </c>
      <c r="O89" s="204" t="s">
        <v>1066</v>
      </c>
      <c r="P89" s="206">
        <v>1</v>
      </c>
      <c r="Q89" s="184">
        <v>0</v>
      </c>
      <c r="R89" s="175" t="s">
        <v>37</v>
      </c>
      <c r="S89" s="175" t="s">
        <v>37</v>
      </c>
      <c r="T89" s="175" t="s">
        <v>37</v>
      </c>
      <c r="U89" s="175" t="s">
        <v>37</v>
      </c>
      <c r="V89" s="239"/>
      <c r="W89" s="239"/>
      <c r="X89" s="239"/>
      <c r="Y89" s="239"/>
      <c r="Z89" s="239"/>
      <c r="AA89" s="239"/>
      <c r="AB89" s="239"/>
      <c r="AC89" s="239"/>
      <c r="AD89" s="239"/>
      <c r="AE89" s="239"/>
    </row>
    <row r="90" spans="2:31" ht="151.5" customHeight="1" x14ac:dyDescent="0.35">
      <c r="B90" s="283"/>
      <c r="C90" s="185" t="s">
        <v>535</v>
      </c>
      <c r="D90" s="283"/>
      <c r="E90" s="283"/>
      <c r="F90" s="287"/>
      <c r="G90" s="188">
        <v>2</v>
      </c>
      <c r="H90" s="189" t="s">
        <v>536</v>
      </c>
      <c r="I90" s="191">
        <v>0.5</v>
      </c>
      <c r="J90" s="188" t="s">
        <v>537</v>
      </c>
      <c r="K90" s="185" t="s">
        <v>538</v>
      </c>
      <c r="L90" s="185" t="s">
        <v>534</v>
      </c>
      <c r="M90" s="185"/>
      <c r="N90" s="172" t="s">
        <v>54</v>
      </c>
      <c r="O90" s="204" t="s">
        <v>36</v>
      </c>
      <c r="P90" s="213">
        <v>0.88100000000000001</v>
      </c>
      <c r="Q90" s="222">
        <f>100%-P90</f>
        <v>0.11899999999999999</v>
      </c>
      <c r="R90" s="189" t="s">
        <v>1104</v>
      </c>
      <c r="S90" s="188" t="s">
        <v>537</v>
      </c>
      <c r="T90" s="185" t="s">
        <v>539</v>
      </c>
      <c r="U90" s="185" t="s">
        <v>267</v>
      </c>
      <c r="V90" s="239"/>
      <c r="W90" s="239"/>
      <c r="X90" s="239"/>
      <c r="Y90" s="239"/>
      <c r="Z90" s="239"/>
      <c r="AA90" s="239"/>
      <c r="AB90" s="239"/>
      <c r="AC90" s="239"/>
      <c r="AD90" s="239"/>
      <c r="AE90" s="239"/>
    </row>
    <row r="91" spans="2:31" ht="151.5" customHeight="1" x14ac:dyDescent="0.35">
      <c r="B91" s="283"/>
      <c r="C91" s="185" t="s">
        <v>535</v>
      </c>
      <c r="D91" s="283"/>
      <c r="E91" s="283"/>
      <c r="F91" s="287"/>
      <c r="G91" s="188">
        <v>3</v>
      </c>
      <c r="H91" s="189" t="s">
        <v>540</v>
      </c>
      <c r="I91" s="269">
        <v>4</v>
      </c>
      <c r="J91" s="188" t="s">
        <v>541</v>
      </c>
      <c r="K91" s="185" t="s">
        <v>221</v>
      </c>
      <c r="L91" s="185" t="s">
        <v>542</v>
      </c>
      <c r="M91" s="185"/>
      <c r="N91" s="172" t="s">
        <v>54</v>
      </c>
      <c r="O91" s="204" t="s">
        <v>36</v>
      </c>
      <c r="P91" s="214">
        <v>1</v>
      </c>
      <c r="Q91" s="223">
        <v>0</v>
      </c>
      <c r="R91" s="192" t="s">
        <v>1059</v>
      </c>
      <c r="S91" s="178" t="s">
        <v>541</v>
      </c>
      <c r="T91" s="178" t="s">
        <v>1060</v>
      </c>
      <c r="U91" s="171" t="s">
        <v>543</v>
      </c>
      <c r="V91" s="239"/>
      <c r="W91" s="239"/>
      <c r="X91" s="239"/>
      <c r="Y91" s="239"/>
      <c r="Z91" s="239"/>
      <c r="AA91" s="239"/>
      <c r="AB91" s="239"/>
      <c r="AC91" s="239"/>
      <c r="AD91" s="239"/>
      <c r="AE91" s="239"/>
    </row>
    <row r="92" spans="2:31" ht="151.5" customHeight="1" x14ac:dyDescent="0.35">
      <c r="B92" s="283"/>
      <c r="C92" s="283" t="s">
        <v>46</v>
      </c>
      <c r="D92" s="283"/>
      <c r="E92" s="283"/>
      <c r="F92" s="287"/>
      <c r="G92" s="288">
        <v>4</v>
      </c>
      <c r="H92" s="289" t="s">
        <v>544</v>
      </c>
      <c r="I92" s="252">
        <v>1</v>
      </c>
      <c r="J92" s="246" t="s">
        <v>1175</v>
      </c>
      <c r="K92" s="244" t="s">
        <v>1176</v>
      </c>
      <c r="L92" s="244" t="s">
        <v>1177</v>
      </c>
      <c r="M92" s="270"/>
      <c r="N92" s="239"/>
      <c r="O92" s="239"/>
      <c r="P92" s="240"/>
      <c r="Q92" s="240"/>
      <c r="R92" s="241"/>
      <c r="S92" s="242"/>
      <c r="T92" s="243"/>
      <c r="U92" s="243"/>
      <c r="V92" s="239"/>
      <c r="W92" s="239"/>
      <c r="X92" s="239"/>
      <c r="Y92" s="239"/>
      <c r="Z92" s="239"/>
      <c r="AA92" s="239"/>
      <c r="AB92" s="239"/>
      <c r="AC92" s="239"/>
      <c r="AD92" s="239"/>
      <c r="AE92" s="239"/>
    </row>
    <row r="93" spans="2:31" ht="151.5" customHeight="1" x14ac:dyDescent="0.35">
      <c r="B93" s="283"/>
      <c r="C93" s="283"/>
      <c r="D93" s="283"/>
      <c r="E93" s="283"/>
      <c r="F93" s="287"/>
      <c r="G93" s="288"/>
      <c r="H93" s="289"/>
      <c r="I93" s="186">
        <v>0.5</v>
      </c>
      <c r="J93" s="188" t="s">
        <v>545</v>
      </c>
      <c r="K93" s="185" t="s">
        <v>546</v>
      </c>
      <c r="L93" s="185" t="s">
        <v>547</v>
      </c>
      <c r="M93" s="185"/>
      <c r="N93" s="172" t="s">
        <v>64</v>
      </c>
      <c r="O93" s="204" t="s">
        <v>36</v>
      </c>
      <c r="P93" s="214">
        <v>0</v>
      </c>
      <c r="Q93" s="223">
        <v>1</v>
      </c>
      <c r="R93" s="187" t="s">
        <v>1105</v>
      </c>
      <c r="S93" s="188" t="s">
        <v>545</v>
      </c>
      <c r="T93" s="185" t="s">
        <v>548</v>
      </c>
      <c r="U93" s="185" t="s">
        <v>549</v>
      </c>
      <c r="V93" s="239"/>
      <c r="W93" s="239"/>
      <c r="X93" s="239"/>
      <c r="Y93" s="239"/>
      <c r="Z93" s="239"/>
      <c r="AA93" s="239"/>
      <c r="AB93" s="239"/>
      <c r="AC93" s="239"/>
      <c r="AD93" s="239"/>
      <c r="AE93" s="239"/>
    </row>
    <row r="94" spans="2:31" ht="151.5" customHeight="1" x14ac:dyDescent="0.35">
      <c r="B94" s="283"/>
      <c r="C94" s="283"/>
      <c r="D94" s="283"/>
      <c r="E94" s="283"/>
      <c r="F94" s="287"/>
      <c r="G94" s="288"/>
      <c r="H94" s="289"/>
      <c r="I94" s="186">
        <v>0.2</v>
      </c>
      <c r="J94" s="188" t="s">
        <v>550</v>
      </c>
      <c r="K94" s="185" t="s">
        <v>546</v>
      </c>
      <c r="L94" s="185" t="s">
        <v>551</v>
      </c>
      <c r="M94" s="185"/>
      <c r="N94" s="172" t="s">
        <v>43</v>
      </c>
      <c r="O94" s="204" t="s">
        <v>36</v>
      </c>
      <c r="P94" s="214">
        <v>0</v>
      </c>
      <c r="Q94" s="223">
        <v>1</v>
      </c>
      <c r="R94" s="192" t="s">
        <v>1106</v>
      </c>
      <c r="S94" s="178" t="s">
        <v>550</v>
      </c>
      <c r="T94" s="171" t="s">
        <v>552</v>
      </c>
      <c r="U94" s="171" t="s">
        <v>546</v>
      </c>
      <c r="V94" s="239"/>
      <c r="W94" s="239"/>
      <c r="X94" s="239"/>
      <c r="Y94" s="239"/>
      <c r="Z94" s="239"/>
      <c r="AA94" s="239"/>
      <c r="AB94" s="239"/>
      <c r="AC94" s="239"/>
      <c r="AD94" s="239"/>
      <c r="AE94" s="239"/>
    </row>
    <row r="95" spans="2:31" ht="151.5" customHeight="1" x14ac:dyDescent="0.35">
      <c r="B95" s="283"/>
      <c r="C95" s="185" t="s">
        <v>553</v>
      </c>
      <c r="D95" s="283"/>
      <c r="E95" s="283"/>
      <c r="F95" s="287"/>
      <c r="G95" s="188">
        <v>5</v>
      </c>
      <c r="H95" s="189" t="s">
        <v>554</v>
      </c>
      <c r="I95" s="186">
        <v>1</v>
      </c>
      <c r="J95" s="188" t="s">
        <v>555</v>
      </c>
      <c r="K95" s="185" t="s">
        <v>556</v>
      </c>
      <c r="L95" s="185" t="s">
        <v>557</v>
      </c>
      <c r="M95" s="185"/>
      <c r="N95" s="172" t="s">
        <v>43</v>
      </c>
      <c r="O95" s="204" t="s">
        <v>36</v>
      </c>
      <c r="P95" s="231">
        <v>0.78300000000000003</v>
      </c>
      <c r="Q95" s="222">
        <f>100%-P95</f>
        <v>0.21699999999999997</v>
      </c>
      <c r="R95" s="192" t="s">
        <v>1061</v>
      </c>
      <c r="S95" s="178" t="s">
        <v>1108</v>
      </c>
      <c r="T95" s="171" t="s">
        <v>1107</v>
      </c>
      <c r="U95" s="171" t="s">
        <v>1064</v>
      </c>
      <c r="V95" s="239"/>
      <c r="W95" s="239"/>
      <c r="X95" s="239"/>
      <c r="Y95" s="239"/>
      <c r="Z95" s="239"/>
      <c r="AA95" s="239"/>
      <c r="AB95" s="239"/>
      <c r="AC95" s="239"/>
      <c r="AD95" s="239"/>
      <c r="AE95" s="239"/>
    </row>
    <row r="96" spans="2:31" ht="151.5" customHeight="1" x14ac:dyDescent="0.35">
      <c r="B96" s="283" t="s">
        <v>558</v>
      </c>
      <c r="C96" s="185" t="s">
        <v>559</v>
      </c>
      <c r="D96" s="283" t="s">
        <v>560</v>
      </c>
      <c r="E96" s="283" t="s">
        <v>561</v>
      </c>
      <c r="F96" s="287" t="s">
        <v>562</v>
      </c>
      <c r="G96" s="188">
        <v>1</v>
      </c>
      <c r="H96" s="189" t="s">
        <v>563</v>
      </c>
      <c r="I96" s="186">
        <v>1</v>
      </c>
      <c r="J96" s="188" t="s">
        <v>564</v>
      </c>
      <c r="K96" s="185" t="s">
        <v>407</v>
      </c>
      <c r="L96" s="185" t="s">
        <v>565</v>
      </c>
      <c r="M96" s="257" t="s">
        <v>566</v>
      </c>
      <c r="N96" s="271" t="s">
        <v>75</v>
      </c>
      <c r="O96" s="204" t="s">
        <v>36</v>
      </c>
      <c r="P96" s="214">
        <v>0.3</v>
      </c>
      <c r="Q96" s="223">
        <v>0.7</v>
      </c>
      <c r="R96" s="180" t="s">
        <v>567</v>
      </c>
      <c r="S96" s="178" t="s">
        <v>568</v>
      </c>
      <c r="T96" s="171" t="s">
        <v>569</v>
      </c>
      <c r="U96" s="171" t="s">
        <v>407</v>
      </c>
      <c r="V96" s="239"/>
      <c r="W96" s="239"/>
      <c r="X96" s="239"/>
      <c r="Y96" s="239"/>
      <c r="Z96" s="239"/>
      <c r="AA96" s="239"/>
      <c r="AB96" s="239"/>
      <c r="AC96" s="239"/>
      <c r="AD96" s="239"/>
      <c r="AE96" s="239"/>
    </row>
    <row r="97" spans="2:31" ht="151.5" customHeight="1" x14ac:dyDescent="0.35">
      <c r="B97" s="283"/>
      <c r="C97" s="185" t="s">
        <v>559</v>
      </c>
      <c r="D97" s="283"/>
      <c r="E97" s="283"/>
      <c r="F97" s="287"/>
      <c r="G97" s="246">
        <v>2</v>
      </c>
      <c r="H97" s="245" t="s">
        <v>1178</v>
      </c>
      <c r="I97" s="246">
        <v>1</v>
      </c>
      <c r="J97" s="246" t="s">
        <v>1179</v>
      </c>
      <c r="K97" s="244" t="s">
        <v>1180</v>
      </c>
      <c r="L97" s="244" t="s">
        <v>1181</v>
      </c>
      <c r="M97" s="185" t="s">
        <v>571</v>
      </c>
      <c r="N97" s="271" t="s">
        <v>75</v>
      </c>
      <c r="O97" s="204" t="s">
        <v>36</v>
      </c>
      <c r="P97" s="216">
        <v>0.25</v>
      </c>
      <c r="Q97" s="229">
        <v>0.75</v>
      </c>
      <c r="R97" s="233" t="s">
        <v>570</v>
      </c>
      <c r="S97" s="234" t="s">
        <v>1110</v>
      </c>
      <c r="T97" s="232" t="s">
        <v>572</v>
      </c>
      <c r="U97" s="232" t="s">
        <v>1118</v>
      </c>
      <c r="V97" s="239"/>
      <c r="W97" s="239"/>
      <c r="X97" s="239"/>
      <c r="Y97" s="239"/>
      <c r="Z97" s="239"/>
      <c r="AA97" s="239"/>
      <c r="AB97" s="239"/>
      <c r="AC97" s="239"/>
      <c r="AD97" s="239"/>
      <c r="AE97" s="239"/>
    </row>
    <row r="98" spans="2:31" ht="151.5" customHeight="1" x14ac:dyDescent="0.35">
      <c r="B98" s="283" t="s">
        <v>573</v>
      </c>
      <c r="C98" s="185" t="s">
        <v>574</v>
      </c>
      <c r="D98" s="283" t="s">
        <v>560</v>
      </c>
      <c r="E98" s="283" t="s">
        <v>575</v>
      </c>
      <c r="F98" s="287" t="s">
        <v>576</v>
      </c>
      <c r="G98" s="188">
        <v>1</v>
      </c>
      <c r="H98" s="189" t="s">
        <v>577</v>
      </c>
      <c r="I98" s="188">
        <v>2</v>
      </c>
      <c r="J98" s="188" t="s">
        <v>578</v>
      </c>
      <c r="K98" s="185" t="s">
        <v>579</v>
      </c>
      <c r="L98" s="185" t="s">
        <v>580</v>
      </c>
      <c r="M98" s="185" t="s">
        <v>581</v>
      </c>
      <c r="N98" s="271" t="s">
        <v>54</v>
      </c>
      <c r="O98" s="204" t="s">
        <v>36</v>
      </c>
      <c r="P98" s="214">
        <v>0</v>
      </c>
      <c r="Q98" s="223">
        <v>1</v>
      </c>
      <c r="R98" s="190" t="s">
        <v>37</v>
      </c>
      <c r="S98" s="175" t="s">
        <v>37</v>
      </c>
      <c r="T98" s="185" t="s">
        <v>37</v>
      </c>
      <c r="U98" s="185" t="s">
        <v>37</v>
      </c>
      <c r="V98" s="239"/>
      <c r="W98" s="239"/>
      <c r="X98" s="239"/>
      <c r="Y98" s="239"/>
      <c r="Z98" s="239"/>
      <c r="AA98" s="239"/>
      <c r="AB98" s="239"/>
      <c r="AC98" s="239"/>
      <c r="AD98" s="239"/>
      <c r="AE98" s="239"/>
    </row>
    <row r="99" spans="2:31" ht="151.5" customHeight="1" x14ac:dyDescent="0.35">
      <c r="B99" s="283"/>
      <c r="C99" s="185" t="s">
        <v>574</v>
      </c>
      <c r="D99" s="283"/>
      <c r="E99" s="283"/>
      <c r="F99" s="287"/>
      <c r="G99" s="188">
        <v>2</v>
      </c>
      <c r="H99" s="189" t="s">
        <v>582</v>
      </c>
      <c r="I99" s="188">
        <v>2</v>
      </c>
      <c r="J99" s="188" t="s">
        <v>583</v>
      </c>
      <c r="K99" s="185" t="s">
        <v>407</v>
      </c>
      <c r="L99" s="185" t="s">
        <v>584</v>
      </c>
      <c r="M99" s="185" t="s">
        <v>585</v>
      </c>
      <c r="N99" s="271" t="s">
        <v>54</v>
      </c>
      <c r="O99" s="204" t="s">
        <v>36</v>
      </c>
      <c r="P99" s="214">
        <v>0.75</v>
      </c>
      <c r="Q99" s="223">
        <v>0.25</v>
      </c>
      <c r="R99" s="192" t="s">
        <v>1109</v>
      </c>
      <c r="S99" s="185" t="s">
        <v>586</v>
      </c>
      <c r="T99" s="185" t="s">
        <v>587</v>
      </c>
      <c r="U99" s="185" t="s">
        <v>407</v>
      </c>
      <c r="V99" s="239"/>
      <c r="W99" s="239"/>
      <c r="X99" s="239"/>
      <c r="Y99" s="239"/>
      <c r="Z99" s="239"/>
      <c r="AA99" s="239"/>
      <c r="AB99" s="239"/>
      <c r="AC99" s="239"/>
      <c r="AD99" s="239"/>
      <c r="AE99" s="239"/>
    </row>
    <row r="100" spans="2:31" ht="151.5" customHeight="1" x14ac:dyDescent="0.35">
      <c r="B100" s="283"/>
      <c r="C100" s="185" t="s">
        <v>574</v>
      </c>
      <c r="D100" s="283"/>
      <c r="E100" s="283"/>
      <c r="F100" s="287"/>
      <c r="G100" s="188">
        <v>3</v>
      </c>
      <c r="H100" s="189" t="s">
        <v>588</v>
      </c>
      <c r="I100" s="188">
        <v>2</v>
      </c>
      <c r="J100" s="188" t="s">
        <v>589</v>
      </c>
      <c r="K100" s="185" t="s">
        <v>221</v>
      </c>
      <c r="L100" s="185" t="s">
        <v>407</v>
      </c>
      <c r="M100" s="185"/>
      <c r="N100" s="271" t="s">
        <v>54</v>
      </c>
      <c r="O100" s="204" t="s">
        <v>36</v>
      </c>
      <c r="P100" s="214">
        <v>0.5</v>
      </c>
      <c r="Q100" s="223">
        <v>0.5</v>
      </c>
      <c r="R100" s="177" t="s">
        <v>588</v>
      </c>
      <c r="S100" s="188"/>
      <c r="T100" s="185" t="s">
        <v>590</v>
      </c>
      <c r="U100" s="185" t="s">
        <v>1111</v>
      </c>
      <c r="V100" s="239"/>
      <c r="W100" s="239"/>
      <c r="X100" s="239"/>
      <c r="Y100" s="239"/>
      <c r="Z100" s="239"/>
      <c r="AA100" s="239"/>
      <c r="AB100" s="239"/>
      <c r="AC100" s="239"/>
      <c r="AD100" s="239"/>
      <c r="AE100" s="239"/>
    </row>
    <row r="101" spans="2:31" ht="123" customHeight="1" x14ac:dyDescent="0.35">
      <c r="B101" s="283" t="s">
        <v>45</v>
      </c>
      <c r="C101" s="185" t="s">
        <v>574</v>
      </c>
      <c r="D101" s="283" t="s">
        <v>560</v>
      </c>
      <c r="E101" s="283" t="s">
        <v>591</v>
      </c>
      <c r="F101" s="287" t="s">
        <v>592</v>
      </c>
      <c r="G101" s="188">
        <v>1</v>
      </c>
      <c r="H101" s="190" t="s">
        <v>593</v>
      </c>
      <c r="I101" s="188">
        <v>2</v>
      </c>
      <c r="J101" s="188" t="s">
        <v>594</v>
      </c>
      <c r="K101" s="185" t="s">
        <v>595</v>
      </c>
      <c r="L101" s="185" t="s">
        <v>596</v>
      </c>
      <c r="M101" s="185" t="s">
        <v>597</v>
      </c>
      <c r="N101" s="271" t="s">
        <v>54</v>
      </c>
      <c r="O101" s="204" t="s">
        <v>1066</v>
      </c>
      <c r="P101" s="206">
        <v>1</v>
      </c>
      <c r="Q101" s="184">
        <v>0</v>
      </c>
      <c r="R101" s="175" t="s">
        <v>37</v>
      </c>
      <c r="S101" s="195" t="s">
        <v>37</v>
      </c>
      <c r="T101" s="195" t="s">
        <v>37</v>
      </c>
      <c r="U101" s="195" t="s">
        <v>37</v>
      </c>
      <c r="V101" s="239"/>
      <c r="W101" s="239"/>
      <c r="X101" s="239"/>
      <c r="Y101" s="239"/>
      <c r="Z101" s="239"/>
      <c r="AA101" s="239"/>
      <c r="AB101" s="239"/>
      <c r="AC101" s="239"/>
      <c r="AD101" s="239"/>
      <c r="AE101" s="239"/>
    </row>
    <row r="102" spans="2:31" ht="151.5" customHeight="1" x14ac:dyDescent="0.35">
      <c r="B102" s="283"/>
      <c r="C102" s="185" t="s">
        <v>574</v>
      </c>
      <c r="D102" s="283"/>
      <c r="E102" s="283"/>
      <c r="F102" s="287"/>
      <c r="G102" s="246">
        <v>2</v>
      </c>
      <c r="H102" s="272" t="s">
        <v>1182</v>
      </c>
      <c r="I102" s="246">
        <v>2</v>
      </c>
      <c r="J102" s="246" t="s">
        <v>1183</v>
      </c>
      <c r="K102" s="185" t="s">
        <v>407</v>
      </c>
      <c r="L102" s="185"/>
      <c r="M102" s="185"/>
      <c r="N102" s="271" t="s">
        <v>54</v>
      </c>
      <c r="O102" s="204" t="s">
        <v>36</v>
      </c>
      <c r="P102" s="214">
        <v>0</v>
      </c>
      <c r="Q102" s="223">
        <v>1</v>
      </c>
      <c r="R102" s="196"/>
      <c r="S102" s="175"/>
      <c r="T102" s="185" t="s">
        <v>54</v>
      </c>
      <c r="U102" s="185" t="s">
        <v>54</v>
      </c>
      <c r="V102" s="239"/>
      <c r="W102" s="239"/>
      <c r="X102" s="239"/>
      <c r="Y102" s="239"/>
      <c r="Z102" s="239"/>
      <c r="AA102" s="239"/>
      <c r="AB102" s="239"/>
      <c r="AC102" s="239"/>
      <c r="AD102" s="239"/>
      <c r="AE102" s="239"/>
    </row>
    <row r="103" spans="2:31" ht="151.5" customHeight="1" x14ac:dyDescent="0.35">
      <c r="B103" s="283" t="s">
        <v>558</v>
      </c>
      <c r="C103" s="185" t="s">
        <v>598</v>
      </c>
      <c r="D103" s="283" t="s">
        <v>560</v>
      </c>
      <c r="E103" s="283" t="s">
        <v>599</v>
      </c>
      <c r="F103" s="287" t="s">
        <v>600</v>
      </c>
      <c r="G103" s="185">
        <v>1</v>
      </c>
      <c r="H103" s="187" t="s">
        <v>601</v>
      </c>
      <c r="I103" s="263">
        <v>1</v>
      </c>
      <c r="J103" s="185" t="s">
        <v>602</v>
      </c>
      <c r="K103" s="185" t="s">
        <v>407</v>
      </c>
      <c r="L103" s="185" t="s">
        <v>603</v>
      </c>
      <c r="M103" s="248" t="s">
        <v>604</v>
      </c>
      <c r="N103" s="172" t="s">
        <v>75</v>
      </c>
      <c r="O103" s="204" t="s">
        <v>36</v>
      </c>
      <c r="P103" s="214">
        <v>0.75</v>
      </c>
      <c r="Q103" s="223">
        <v>0.25</v>
      </c>
      <c r="R103" s="192" t="s">
        <v>1112</v>
      </c>
      <c r="S103" s="185" t="s">
        <v>1113</v>
      </c>
      <c r="T103" s="185" t="s">
        <v>605</v>
      </c>
      <c r="U103" s="185" t="s">
        <v>407</v>
      </c>
      <c r="V103" s="239"/>
      <c r="W103" s="239"/>
      <c r="X103" s="239"/>
      <c r="Y103" s="239"/>
      <c r="Z103" s="239"/>
      <c r="AA103" s="239"/>
      <c r="AB103" s="239"/>
      <c r="AC103" s="239"/>
      <c r="AD103" s="239"/>
      <c r="AE103" s="239"/>
    </row>
    <row r="104" spans="2:31" ht="151.5" customHeight="1" x14ac:dyDescent="0.35">
      <c r="B104" s="283"/>
      <c r="C104" s="185" t="s">
        <v>606</v>
      </c>
      <c r="D104" s="283"/>
      <c r="E104" s="283"/>
      <c r="F104" s="287"/>
      <c r="G104" s="188">
        <v>2</v>
      </c>
      <c r="H104" s="187" t="s">
        <v>607</v>
      </c>
      <c r="I104" s="263">
        <v>1</v>
      </c>
      <c r="J104" s="185" t="s">
        <v>608</v>
      </c>
      <c r="K104" s="185" t="s">
        <v>407</v>
      </c>
      <c r="L104" s="185" t="s">
        <v>603</v>
      </c>
      <c r="M104" s="185"/>
      <c r="N104" s="172" t="s">
        <v>75</v>
      </c>
      <c r="O104" s="204" t="s">
        <v>36</v>
      </c>
      <c r="P104" s="214">
        <v>0.75</v>
      </c>
      <c r="Q104" s="223">
        <v>0.25</v>
      </c>
      <c r="R104" s="192" t="s">
        <v>1062</v>
      </c>
      <c r="S104" s="185" t="s">
        <v>1114</v>
      </c>
      <c r="T104" s="185" t="s">
        <v>609</v>
      </c>
      <c r="U104" s="185" t="s">
        <v>407</v>
      </c>
      <c r="V104" s="239"/>
      <c r="W104" s="239"/>
      <c r="X104" s="239"/>
      <c r="Y104" s="239"/>
      <c r="Z104" s="239"/>
      <c r="AA104" s="239"/>
      <c r="AB104" s="239"/>
      <c r="AC104" s="239"/>
      <c r="AD104" s="239"/>
      <c r="AE104" s="239"/>
    </row>
    <row r="105" spans="2:31" ht="151.5" customHeight="1" x14ac:dyDescent="0.35">
      <c r="B105" s="185" t="s">
        <v>45</v>
      </c>
      <c r="C105" s="185" t="s">
        <v>610</v>
      </c>
      <c r="D105" s="185" t="s">
        <v>560</v>
      </c>
      <c r="E105" s="185" t="s">
        <v>611</v>
      </c>
      <c r="F105" s="187" t="s">
        <v>612</v>
      </c>
      <c r="G105" s="188">
        <v>1</v>
      </c>
      <c r="H105" s="189" t="s">
        <v>613</v>
      </c>
      <c r="I105" s="186">
        <v>0.71</v>
      </c>
      <c r="J105" s="188" t="s">
        <v>614</v>
      </c>
      <c r="K105" s="185" t="s">
        <v>407</v>
      </c>
      <c r="L105" s="185" t="s">
        <v>615</v>
      </c>
      <c r="M105" s="185" t="s">
        <v>616</v>
      </c>
      <c r="N105" s="172" t="s">
        <v>54</v>
      </c>
      <c r="O105" s="204" t="s">
        <v>36</v>
      </c>
      <c r="P105" s="214">
        <v>0.11</v>
      </c>
      <c r="Q105" s="223">
        <v>0.89</v>
      </c>
      <c r="R105" s="192" t="s">
        <v>1081</v>
      </c>
      <c r="S105" s="180" t="s">
        <v>614</v>
      </c>
      <c r="T105" s="171" t="s">
        <v>617</v>
      </c>
      <c r="U105" s="171" t="s">
        <v>407</v>
      </c>
      <c r="V105" s="239"/>
      <c r="W105" s="239"/>
      <c r="X105" s="239"/>
      <c r="Y105" s="239"/>
      <c r="Z105" s="239"/>
      <c r="AA105" s="239"/>
      <c r="AB105" s="239"/>
      <c r="AC105" s="239"/>
      <c r="AD105" s="239"/>
      <c r="AE105" s="239"/>
    </row>
    <row r="106" spans="2:31" ht="130" hidden="1" x14ac:dyDescent="0.35">
      <c r="B106" s="283" t="s">
        <v>618</v>
      </c>
      <c r="C106" s="283" t="s">
        <v>619</v>
      </c>
      <c r="D106" s="283" t="s">
        <v>620</v>
      </c>
      <c r="E106" s="283" t="s">
        <v>621</v>
      </c>
      <c r="F106" s="287" t="s">
        <v>622</v>
      </c>
      <c r="G106" s="288">
        <v>1</v>
      </c>
      <c r="H106" s="289" t="s">
        <v>623</v>
      </c>
      <c r="I106" s="186">
        <v>1</v>
      </c>
      <c r="J106" s="188" t="s">
        <v>624</v>
      </c>
      <c r="K106" s="185" t="s">
        <v>335</v>
      </c>
      <c r="L106" s="185"/>
      <c r="M106" s="203" t="s">
        <v>1082</v>
      </c>
      <c r="N106" s="172" t="s">
        <v>27</v>
      </c>
      <c r="O106" s="204" t="s">
        <v>1066</v>
      </c>
      <c r="P106" s="206">
        <v>1</v>
      </c>
      <c r="Q106" s="184">
        <v>0</v>
      </c>
      <c r="R106" s="175" t="s">
        <v>37</v>
      </c>
      <c r="S106" s="175" t="s">
        <v>37</v>
      </c>
      <c r="T106" s="175" t="s">
        <v>37</v>
      </c>
      <c r="U106" s="175" t="s">
        <v>37</v>
      </c>
    </row>
    <row r="107" spans="2:31" ht="151.5" customHeight="1" x14ac:dyDescent="0.35">
      <c r="B107" s="283"/>
      <c r="C107" s="283"/>
      <c r="D107" s="283"/>
      <c r="E107" s="283"/>
      <c r="F107" s="287"/>
      <c r="G107" s="288"/>
      <c r="H107" s="289"/>
      <c r="I107" s="186">
        <v>0.75</v>
      </c>
      <c r="J107" s="188" t="s">
        <v>625</v>
      </c>
      <c r="K107" s="185" t="s">
        <v>626</v>
      </c>
      <c r="L107" s="185" t="s">
        <v>24</v>
      </c>
      <c r="M107" s="171" t="s">
        <v>1083</v>
      </c>
      <c r="N107" s="172" t="s">
        <v>54</v>
      </c>
      <c r="O107" s="204" t="s">
        <v>36</v>
      </c>
      <c r="P107" s="214">
        <v>0</v>
      </c>
      <c r="Q107" s="223">
        <v>0.75</v>
      </c>
      <c r="R107" s="187" t="s">
        <v>627</v>
      </c>
      <c r="S107" s="185" t="s">
        <v>1084</v>
      </c>
      <c r="T107" s="185" t="s">
        <v>628</v>
      </c>
      <c r="U107" s="185" t="s">
        <v>335</v>
      </c>
      <c r="V107" s="239"/>
      <c r="W107" s="239"/>
      <c r="X107" s="239"/>
      <c r="Y107" s="239"/>
      <c r="Z107" s="239"/>
      <c r="AA107" s="239"/>
      <c r="AB107" s="239"/>
      <c r="AC107" s="239"/>
      <c r="AD107" s="239"/>
      <c r="AE107" s="239"/>
    </row>
    <row r="108" spans="2:31" ht="151.5" customHeight="1" x14ac:dyDescent="0.35">
      <c r="B108" s="283"/>
      <c r="C108" s="283"/>
      <c r="D108" s="283"/>
      <c r="E108" s="283"/>
      <c r="F108" s="287"/>
      <c r="G108" s="288"/>
      <c r="H108" s="289"/>
      <c r="I108" s="186">
        <v>0.3</v>
      </c>
      <c r="J108" s="188" t="s">
        <v>629</v>
      </c>
      <c r="K108" s="185" t="s">
        <v>630</v>
      </c>
      <c r="L108" s="185" t="s">
        <v>24</v>
      </c>
      <c r="M108" s="185" t="s">
        <v>1085</v>
      </c>
      <c r="N108" s="172" t="s">
        <v>27</v>
      </c>
      <c r="O108" s="204" t="s">
        <v>36</v>
      </c>
      <c r="P108" s="210"/>
      <c r="Q108" s="219"/>
      <c r="R108" s="187" t="s">
        <v>631</v>
      </c>
      <c r="S108" s="185" t="s">
        <v>629</v>
      </c>
      <c r="T108" s="185" t="s">
        <v>1065</v>
      </c>
      <c r="U108" s="185" t="s">
        <v>335</v>
      </c>
      <c r="V108" s="239"/>
      <c r="W108" s="239"/>
      <c r="X108" s="239"/>
      <c r="Y108" s="239"/>
      <c r="Z108" s="239"/>
      <c r="AA108" s="239"/>
      <c r="AB108" s="239"/>
      <c r="AC108" s="239"/>
      <c r="AD108" s="239"/>
      <c r="AE108" s="239"/>
    </row>
    <row r="109" spans="2:31" ht="151.5" customHeight="1" x14ac:dyDescent="0.35">
      <c r="B109" s="283"/>
      <c r="C109" s="283"/>
      <c r="D109" s="283"/>
      <c r="E109" s="283"/>
      <c r="F109" s="287"/>
      <c r="G109" s="288"/>
      <c r="H109" s="289"/>
      <c r="I109" s="273">
        <v>0.5</v>
      </c>
      <c r="J109" s="185" t="s">
        <v>632</v>
      </c>
      <c r="K109" s="185" t="s">
        <v>335</v>
      </c>
      <c r="L109" s="185" t="s">
        <v>267</v>
      </c>
      <c r="M109" s="185" t="s">
        <v>633</v>
      </c>
      <c r="N109" s="172" t="s">
        <v>27</v>
      </c>
      <c r="O109" s="204" t="s">
        <v>36</v>
      </c>
      <c r="P109" s="210"/>
      <c r="Q109" s="219"/>
      <c r="R109" s="187" t="s">
        <v>1115</v>
      </c>
      <c r="S109" s="185" t="s">
        <v>632</v>
      </c>
      <c r="T109" s="185" t="s">
        <v>634</v>
      </c>
      <c r="U109" s="185" t="s">
        <v>335</v>
      </c>
      <c r="V109" s="239"/>
      <c r="W109" s="239"/>
      <c r="X109" s="239"/>
      <c r="Y109" s="239"/>
      <c r="Z109" s="239"/>
      <c r="AA109" s="239"/>
      <c r="AB109" s="239"/>
      <c r="AC109" s="239"/>
      <c r="AD109" s="239"/>
      <c r="AE109" s="239"/>
    </row>
    <row r="110" spans="2:31" ht="151.5" customHeight="1" x14ac:dyDescent="0.35">
      <c r="B110" s="185" t="s">
        <v>45</v>
      </c>
      <c r="C110" s="185" t="s">
        <v>635</v>
      </c>
      <c r="D110" s="185" t="s">
        <v>620</v>
      </c>
      <c r="E110" s="185" t="s">
        <v>636</v>
      </c>
      <c r="F110" s="187" t="s">
        <v>637</v>
      </c>
      <c r="G110" s="188">
        <v>1</v>
      </c>
      <c r="H110" s="189" t="s">
        <v>638</v>
      </c>
      <c r="I110" s="188" t="s">
        <v>639</v>
      </c>
      <c r="J110" s="188" t="s">
        <v>640</v>
      </c>
      <c r="K110" s="185" t="s">
        <v>24</v>
      </c>
      <c r="L110" s="185" t="s">
        <v>641</v>
      </c>
      <c r="M110" s="185"/>
      <c r="N110" s="172" t="s">
        <v>27</v>
      </c>
      <c r="O110" s="204" t="s">
        <v>36</v>
      </c>
      <c r="P110" s="210"/>
      <c r="Q110" s="219"/>
      <c r="R110" s="187"/>
      <c r="S110" s="185"/>
      <c r="T110" s="185" t="s">
        <v>1116</v>
      </c>
      <c r="U110" s="185" t="s">
        <v>24</v>
      </c>
      <c r="V110" s="239"/>
      <c r="W110" s="239"/>
      <c r="X110" s="239"/>
      <c r="Y110" s="239"/>
      <c r="Z110" s="239"/>
      <c r="AA110" s="239"/>
      <c r="AB110" s="239"/>
      <c r="AC110" s="239"/>
      <c r="AD110" s="239"/>
      <c r="AE110" s="239"/>
    </row>
    <row r="111" spans="2:31" ht="151.5" customHeight="1" x14ac:dyDescent="0.35">
      <c r="B111" s="185" t="s">
        <v>45</v>
      </c>
      <c r="C111" s="185" t="s">
        <v>635</v>
      </c>
      <c r="D111" s="185" t="s">
        <v>620</v>
      </c>
      <c r="E111" s="185" t="s">
        <v>642</v>
      </c>
      <c r="F111" s="187" t="s">
        <v>643</v>
      </c>
      <c r="G111" s="188">
        <v>1</v>
      </c>
      <c r="H111" s="189" t="s">
        <v>644</v>
      </c>
      <c r="I111" s="188" t="s">
        <v>645</v>
      </c>
      <c r="J111" s="188" t="s">
        <v>646</v>
      </c>
      <c r="K111" s="185" t="s">
        <v>24</v>
      </c>
      <c r="L111" s="185" t="s">
        <v>641</v>
      </c>
      <c r="M111" s="185"/>
      <c r="N111" s="172" t="s">
        <v>27</v>
      </c>
      <c r="O111" s="204" t="s">
        <v>36</v>
      </c>
      <c r="P111" s="210"/>
      <c r="Q111" s="219"/>
      <c r="R111" s="189"/>
      <c r="S111" s="188"/>
      <c r="T111" s="188" t="s">
        <v>647</v>
      </c>
      <c r="U111" s="185" t="s">
        <v>24</v>
      </c>
      <c r="V111" s="239"/>
      <c r="W111" s="239"/>
      <c r="X111" s="239"/>
      <c r="Y111" s="239"/>
      <c r="Z111" s="239"/>
      <c r="AA111" s="239"/>
      <c r="AB111" s="239"/>
      <c r="AC111" s="239"/>
      <c r="AD111" s="239"/>
      <c r="AE111" s="239"/>
    </row>
    <row r="112" spans="2:31" ht="151.5" customHeight="1" x14ac:dyDescent="0.35">
      <c r="B112" s="283" t="s">
        <v>648</v>
      </c>
      <c r="C112" s="283" t="s">
        <v>649</v>
      </c>
      <c r="D112" s="283" t="s">
        <v>620</v>
      </c>
      <c r="E112" s="283" t="s">
        <v>650</v>
      </c>
      <c r="F112" s="287" t="s">
        <v>651</v>
      </c>
      <c r="G112" s="288">
        <v>1</v>
      </c>
      <c r="H112" s="289" t="s">
        <v>652</v>
      </c>
      <c r="I112" s="186">
        <v>0.2</v>
      </c>
      <c r="J112" s="188" t="s">
        <v>653</v>
      </c>
      <c r="K112" s="185" t="s">
        <v>348</v>
      </c>
      <c r="L112" s="185" t="s">
        <v>24</v>
      </c>
      <c r="M112" s="185"/>
      <c r="N112" s="172" t="s">
        <v>27</v>
      </c>
      <c r="O112" s="204" t="s">
        <v>36</v>
      </c>
      <c r="P112" s="210"/>
      <c r="Q112" s="219"/>
      <c r="R112" s="187" t="s">
        <v>1086</v>
      </c>
      <c r="S112" s="185"/>
      <c r="T112" s="185" t="s">
        <v>654</v>
      </c>
      <c r="U112" s="185" t="s">
        <v>348</v>
      </c>
      <c r="V112" s="239"/>
      <c r="W112" s="239"/>
      <c r="X112" s="239"/>
      <c r="Y112" s="239"/>
      <c r="Z112" s="239"/>
      <c r="AA112" s="239"/>
      <c r="AB112" s="239"/>
      <c r="AC112" s="239"/>
      <c r="AD112" s="239"/>
      <c r="AE112" s="239"/>
    </row>
    <row r="113" spans="1:31" ht="151.5" customHeight="1" x14ac:dyDescent="0.35">
      <c r="B113" s="283"/>
      <c r="C113" s="283"/>
      <c r="D113" s="283"/>
      <c r="E113" s="283"/>
      <c r="F113" s="287"/>
      <c r="G113" s="288"/>
      <c r="H113" s="289"/>
      <c r="I113" s="186">
        <v>0.4</v>
      </c>
      <c r="J113" s="188" t="s">
        <v>655</v>
      </c>
      <c r="K113" s="185" t="s">
        <v>348</v>
      </c>
      <c r="L113" s="185" t="s">
        <v>24</v>
      </c>
      <c r="M113" s="185"/>
      <c r="N113" s="172" t="s">
        <v>75</v>
      </c>
      <c r="O113" s="204" t="s">
        <v>36</v>
      </c>
      <c r="P113" s="211"/>
      <c r="Q113" s="220"/>
      <c r="R113" s="187" t="s">
        <v>1087</v>
      </c>
      <c r="S113" s="185"/>
      <c r="T113" s="185" t="s">
        <v>656</v>
      </c>
      <c r="U113" s="185" t="s">
        <v>348</v>
      </c>
      <c r="V113" s="239"/>
      <c r="W113" s="239"/>
      <c r="X113" s="239"/>
      <c r="Y113" s="239"/>
      <c r="Z113" s="239"/>
      <c r="AA113" s="239"/>
      <c r="AB113" s="239"/>
      <c r="AC113" s="239"/>
      <c r="AD113" s="239"/>
      <c r="AE113" s="239"/>
    </row>
    <row r="114" spans="1:31" s="162" customFormat="1" hidden="1" x14ac:dyDescent="0.35">
      <c r="A114" s="1"/>
      <c r="B114" s="164"/>
      <c r="C114" s="164"/>
      <c r="E114" s="163"/>
      <c r="F114" s="208"/>
      <c r="G114" s="169"/>
      <c r="H114" s="170"/>
      <c r="I114" s="163"/>
      <c r="J114" s="161"/>
      <c r="K114" s="237"/>
      <c r="L114" s="161"/>
      <c r="M114" s="160"/>
      <c r="N114"/>
      <c r="O114"/>
      <c r="P114" s="183"/>
      <c r="Q114" s="183"/>
      <c r="R114" s="168"/>
      <c r="S114" s="167"/>
      <c r="T114" s="236"/>
      <c r="U114" s="236"/>
    </row>
    <row r="115" spans="1:31" s="162" customFormat="1" hidden="1" x14ac:dyDescent="0.35">
      <c r="A115" s="1"/>
      <c r="B115" s="164"/>
      <c r="C115" s="164"/>
      <c r="E115" s="163"/>
      <c r="F115" s="208"/>
      <c r="G115" s="169"/>
      <c r="H115" s="170"/>
      <c r="I115" s="163"/>
      <c r="J115" s="161"/>
      <c r="K115" s="237"/>
      <c r="L115" s="161"/>
      <c r="M115" s="160"/>
      <c r="N115"/>
      <c r="O115"/>
      <c r="P115" s="183"/>
      <c r="Q115" s="183"/>
      <c r="R115" s="168"/>
      <c r="S115" s="167"/>
      <c r="T115" s="236"/>
      <c r="U115" s="236"/>
    </row>
  </sheetData>
  <sheetProtection algorithmName="SHA-512" hashValue="VqI2sWpNJxYtFbfxn8S50zNL5/BDf3oHqD1DdupYic4FEW9UJQHDl4AdDrZKo4srUc9REjsAyqJyZtm9Ludqhw==" saltValue="WwxGHYRPldbMMAxNh9F+qQ==" spinCount="100000" sheet="1" insertColumns="0" insertRows="0" deleteColumns="0" deleteRows="0" autoFilter="0"/>
  <autoFilter ref="B4:U113" xr:uid="{00000000-0009-0000-0000-000000000000}">
    <filterColumn colId="3" showButton="0"/>
    <filterColumn colId="5" showButton="0"/>
    <filterColumn colId="13">
      <filters>
        <filter val="Sí"/>
      </filters>
    </filterColumn>
  </autoFilter>
  <mergeCells count="206">
    <mergeCell ref="V3:AE3"/>
    <mergeCell ref="M5:M6"/>
    <mergeCell ref="L5:L6"/>
    <mergeCell ref="K5:K6"/>
    <mergeCell ref="F12:F13"/>
    <mergeCell ref="E12:E13"/>
    <mergeCell ref="D12:D13"/>
    <mergeCell ref="B12:B13"/>
    <mergeCell ref="Q12:Q13"/>
    <mergeCell ref="P12:P13"/>
    <mergeCell ref="M12:M13"/>
    <mergeCell ref="J5:J6"/>
    <mergeCell ref="I5:I6"/>
    <mergeCell ref="H5:H6"/>
    <mergeCell ref="G5:G6"/>
    <mergeCell ref="U5:U6"/>
    <mergeCell ref="T5:T6"/>
    <mergeCell ref="S5:S6"/>
    <mergeCell ref="R5:R6"/>
    <mergeCell ref="Q5:Q6"/>
    <mergeCell ref="P5:P6"/>
    <mergeCell ref="O5:O6"/>
    <mergeCell ref="N5:N6"/>
    <mergeCell ref="R76:R79"/>
    <mergeCell ref="B3:C3"/>
    <mergeCell ref="E4:F4"/>
    <mergeCell ref="G4:H4"/>
    <mergeCell ref="D3:M3"/>
    <mergeCell ref="R22:R23"/>
    <mergeCell ref="S22:S23"/>
    <mergeCell ref="T22:T23"/>
    <mergeCell ref="U22:U23"/>
    <mergeCell ref="P3:U3"/>
    <mergeCell ref="R9:R10"/>
    <mergeCell ref="R19:R20"/>
    <mergeCell ref="S19:S20"/>
    <mergeCell ref="T19:T20"/>
    <mergeCell ref="U19:U20"/>
    <mergeCell ref="L76:L79"/>
    <mergeCell ref="H65:H66"/>
    <mergeCell ref="B68:B72"/>
    <mergeCell ref="D68:D72"/>
    <mergeCell ref="E68:E72"/>
    <mergeCell ref="F68:F72"/>
    <mergeCell ref="H60:H61"/>
    <mergeCell ref="B62:B63"/>
    <mergeCell ref="D62:D63"/>
    <mergeCell ref="G106:G109"/>
    <mergeCell ref="H106:H109"/>
    <mergeCell ref="B112:B113"/>
    <mergeCell ref="C112:C113"/>
    <mergeCell ref="D112:D113"/>
    <mergeCell ref="E112:E113"/>
    <mergeCell ref="F112:F113"/>
    <mergeCell ref="G112:G113"/>
    <mergeCell ref="H112:H113"/>
    <mergeCell ref="B103:B104"/>
    <mergeCell ref="D103:D104"/>
    <mergeCell ref="E103:E104"/>
    <mergeCell ref="F103:F104"/>
    <mergeCell ref="B106:B109"/>
    <mergeCell ref="C106:C109"/>
    <mergeCell ref="D106:D109"/>
    <mergeCell ref="E106:E109"/>
    <mergeCell ref="F106:F109"/>
    <mergeCell ref="B98:B100"/>
    <mergeCell ref="D98:D100"/>
    <mergeCell ref="E98:E100"/>
    <mergeCell ref="F98:F100"/>
    <mergeCell ref="B101:B102"/>
    <mergeCell ref="D101:D102"/>
    <mergeCell ref="E101:E102"/>
    <mergeCell ref="F101:F102"/>
    <mergeCell ref="C92:C94"/>
    <mergeCell ref="G92:G94"/>
    <mergeCell ref="H92:H94"/>
    <mergeCell ref="B96:B97"/>
    <mergeCell ref="D96:D97"/>
    <mergeCell ref="E96:E97"/>
    <mergeCell ref="F96:F97"/>
    <mergeCell ref="B85:B88"/>
    <mergeCell ref="D85:D88"/>
    <mergeCell ref="E85:E88"/>
    <mergeCell ref="F85:F88"/>
    <mergeCell ref="B89:B95"/>
    <mergeCell ref="D89:D95"/>
    <mergeCell ref="E89:E95"/>
    <mergeCell ref="F89:F95"/>
    <mergeCell ref="B81:B83"/>
    <mergeCell ref="C81:C83"/>
    <mergeCell ref="D81:D83"/>
    <mergeCell ref="E81:E83"/>
    <mergeCell ref="F81:F83"/>
    <mergeCell ref="G81:G83"/>
    <mergeCell ref="H81:H83"/>
    <mergeCell ref="H74:H75"/>
    <mergeCell ref="B76:B79"/>
    <mergeCell ref="C76:C79"/>
    <mergeCell ref="D76:D79"/>
    <mergeCell ref="E76:E79"/>
    <mergeCell ref="F76:F79"/>
    <mergeCell ref="G76:G79"/>
    <mergeCell ref="H76:H79"/>
    <mergeCell ref="B73:B75"/>
    <mergeCell ref="D73:D75"/>
    <mergeCell ref="E73:E75"/>
    <mergeCell ref="F73:F75"/>
    <mergeCell ref="C74:C75"/>
    <mergeCell ref="G74:G75"/>
    <mergeCell ref="E62:E63"/>
    <mergeCell ref="F62:F63"/>
    <mergeCell ref="B65:B67"/>
    <mergeCell ref="D65:D67"/>
    <mergeCell ref="E65:E67"/>
    <mergeCell ref="F65:F67"/>
    <mergeCell ref="G65:G66"/>
    <mergeCell ref="B59:B61"/>
    <mergeCell ref="D59:D61"/>
    <mergeCell ref="E59:E61"/>
    <mergeCell ref="F59:F61"/>
    <mergeCell ref="C60:C61"/>
    <mergeCell ref="G60:G61"/>
    <mergeCell ref="G47:G52"/>
    <mergeCell ref="H47:H52"/>
    <mergeCell ref="B53:B56"/>
    <mergeCell ref="D53:D56"/>
    <mergeCell ref="E53:E56"/>
    <mergeCell ref="F53:F56"/>
    <mergeCell ref="G53:G56"/>
    <mergeCell ref="H53:H56"/>
    <mergeCell ref="B44:B45"/>
    <mergeCell ref="D44:D45"/>
    <mergeCell ref="E44:E45"/>
    <mergeCell ref="F44:F45"/>
    <mergeCell ref="B47:B52"/>
    <mergeCell ref="D47:D52"/>
    <mergeCell ref="E47:E52"/>
    <mergeCell ref="F47:F52"/>
    <mergeCell ref="B39:B41"/>
    <mergeCell ref="D39:D41"/>
    <mergeCell ref="E39:E41"/>
    <mergeCell ref="F39:F41"/>
    <mergeCell ref="B42:B43"/>
    <mergeCell ref="D42:D43"/>
    <mergeCell ref="E42:E43"/>
    <mergeCell ref="F42:F43"/>
    <mergeCell ref="B37:B38"/>
    <mergeCell ref="D37:D38"/>
    <mergeCell ref="E37:E38"/>
    <mergeCell ref="F37:F38"/>
    <mergeCell ref="K37:K38"/>
    <mergeCell ref="L37:L38"/>
    <mergeCell ref="B33:B34"/>
    <mergeCell ref="D33:D34"/>
    <mergeCell ref="E33:E34"/>
    <mergeCell ref="F33:F34"/>
    <mergeCell ref="B35:B36"/>
    <mergeCell ref="D35:D36"/>
    <mergeCell ref="E35:E36"/>
    <mergeCell ref="F35:F36"/>
    <mergeCell ref="G19:G20"/>
    <mergeCell ref="K31:K32"/>
    <mergeCell ref="L31:L32"/>
    <mergeCell ref="B26:B27"/>
    <mergeCell ref="D26:D27"/>
    <mergeCell ref="E26:E27"/>
    <mergeCell ref="F26:F27"/>
    <mergeCell ref="B28:B30"/>
    <mergeCell ref="D28:D30"/>
    <mergeCell ref="E28:E30"/>
    <mergeCell ref="F28:F30"/>
    <mergeCell ref="B22:B23"/>
    <mergeCell ref="C22:C23"/>
    <mergeCell ref="D22:D23"/>
    <mergeCell ref="E22:E23"/>
    <mergeCell ref="F22:F23"/>
    <mergeCell ref="G22:G23"/>
    <mergeCell ref="H22:H23"/>
    <mergeCell ref="B31:B32"/>
    <mergeCell ref="D31:D32"/>
    <mergeCell ref="E31:E32"/>
    <mergeCell ref="F31:F32"/>
    <mergeCell ref="P19:P20"/>
    <mergeCell ref="Q19:Q20"/>
    <mergeCell ref="B9:B11"/>
    <mergeCell ref="D9:D11"/>
    <mergeCell ref="E9:E11"/>
    <mergeCell ref="F9:F11"/>
    <mergeCell ref="G9:G10"/>
    <mergeCell ref="H9:H10"/>
    <mergeCell ref="D5:D8"/>
    <mergeCell ref="E5:E8"/>
    <mergeCell ref="F5:F8"/>
    <mergeCell ref="B16:B18"/>
    <mergeCell ref="D16:D18"/>
    <mergeCell ref="E16:E18"/>
    <mergeCell ref="F16:F18"/>
    <mergeCell ref="B19:B21"/>
    <mergeCell ref="D19:D21"/>
    <mergeCell ref="E19:E21"/>
    <mergeCell ref="F19:F21"/>
    <mergeCell ref="B14:B15"/>
    <mergeCell ref="D14:D15"/>
    <mergeCell ref="E14:E15"/>
    <mergeCell ref="F14:F15"/>
    <mergeCell ref="H19:H20"/>
  </mergeCells>
  <conditionalFormatting sqref="N1:N5 N7:N91 N93:N1048576">
    <cfRule type="containsText" dxfId="2" priority="3" operator="containsText" text="Gestión">
      <formula>NOT(ISERROR(SEARCH("Gestión",N1)))</formula>
    </cfRule>
    <cfRule type="containsText" dxfId="1" priority="4" operator="containsText" text="NA">
      <formula>NOT(ISERROR(SEARCH("NA",N1)))</formula>
    </cfRule>
  </conditionalFormatting>
  <conditionalFormatting sqref="N5 N7:N91 N93:N113">
    <cfRule type="containsText" dxfId="0" priority="5" operator="containsText" text="$">
      <formula>NOT(ISERROR(SEARCH("$",N5)))</formula>
    </cfRule>
  </conditionalFormatting>
  <printOptions horizontalCentered="1"/>
  <pageMargins left="0.43307086614173229" right="0.43307086614173229" top="0.39370078740157483" bottom="0.39370078740157483" header="0.31496062992125984" footer="0.31496062992125984"/>
  <pageSetup paperSize="9" scale="44" fitToHeight="0" orientation="landscape" horizontalDpi="300" verticalDpi="300" r:id="rId1"/>
  <rowBreaks count="4" manualBreakCount="4">
    <brk id="25" min="1" max="18" man="1"/>
    <brk id="43" min="1" max="18" man="1"/>
    <brk id="67" min="1" max="18" man="1"/>
    <brk id="87" min="1" max="18" man="1"/>
  </rowBreaks>
  <colBreaks count="1" manualBreakCount="1">
    <brk id="9" min="2" max="12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DG79"/>
  <sheetViews>
    <sheetView showGridLines="0" topLeftCell="A2" zoomScale="50" zoomScaleNormal="50" workbookViewId="0">
      <pane ySplit="3" topLeftCell="A5" activePane="bottomLeft" state="frozen"/>
      <selection activeCell="A2" sqref="A2"/>
      <selection pane="bottomLeft" activeCell="S52" sqref="S52"/>
    </sheetView>
  </sheetViews>
  <sheetFormatPr baseColWidth="10" defaultColWidth="9.1796875" defaultRowHeight="14.5" x14ac:dyDescent="0.35"/>
  <cols>
    <col min="1" max="1" width="5.453125" style="1" customWidth="1"/>
    <col min="2" max="2" width="26.26953125" style="1" customWidth="1"/>
    <col min="3" max="3" width="22.81640625" style="1" customWidth="1"/>
    <col min="4" max="4" width="25.453125" style="1" customWidth="1"/>
    <col min="5" max="5" width="12.7265625" style="1" customWidth="1"/>
    <col min="6" max="6" width="13" style="1" customWidth="1"/>
    <col min="7" max="7" width="12.7265625" style="1" customWidth="1"/>
    <col min="8" max="8" width="14.1796875" style="3" customWidth="1"/>
    <col min="9" max="9" width="24.1796875" style="140" hidden="1" customWidth="1"/>
    <col min="10" max="10" width="14.1796875" style="3" customWidth="1"/>
    <col min="11" max="11" width="14.1796875" style="140" hidden="1" customWidth="1"/>
    <col min="12" max="12" width="14.1796875" style="3" customWidth="1"/>
    <col min="13" max="13" width="14.1796875" style="140" hidden="1" customWidth="1"/>
    <col min="14" max="14" width="14.1796875" style="3" customWidth="1"/>
    <col min="15" max="15" width="14.1796875" style="140" hidden="1" customWidth="1"/>
    <col min="16" max="16" width="14.81640625" style="3" customWidth="1"/>
    <col min="17" max="17" width="13.1796875" style="141" customWidth="1"/>
    <col min="18" max="18" width="12" style="3" customWidth="1"/>
    <col min="19" max="19" width="29.1796875" style="3" customWidth="1"/>
    <col min="20" max="20" width="80.453125" style="2" customWidth="1"/>
    <col min="21" max="21" width="57.26953125" style="2" customWidth="1"/>
    <col min="22" max="24" width="14.1796875" style="3" customWidth="1"/>
    <col min="25" max="25" width="15.26953125" style="1" customWidth="1"/>
    <col min="26" max="26" width="45.453125" style="2" customWidth="1"/>
    <col min="27" max="27" width="15.26953125" style="3" customWidth="1"/>
    <col min="28" max="16384" width="9.1796875" style="1"/>
  </cols>
  <sheetData>
    <row r="3" spans="1:111" ht="21.75" customHeight="1" x14ac:dyDescent="0.35">
      <c r="B3" s="333" t="s">
        <v>684</v>
      </c>
      <c r="C3" s="333"/>
      <c r="D3" s="333"/>
      <c r="E3" s="333"/>
      <c r="F3" s="333"/>
      <c r="G3" s="333"/>
      <c r="H3" s="333"/>
      <c r="I3" s="333"/>
      <c r="J3" s="333"/>
      <c r="K3" s="333"/>
      <c r="L3" s="333"/>
      <c r="M3" s="333"/>
      <c r="N3" s="333"/>
      <c r="O3" s="333"/>
      <c r="P3" s="333"/>
      <c r="Q3" s="333"/>
      <c r="R3" s="333"/>
      <c r="S3" s="333"/>
      <c r="T3" s="333"/>
    </row>
    <row r="4" spans="1:111" s="13" customFormat="1" ht="49.5" customHeight="1" x14ac:dyDescent="0.35">
      <c r="A4" s="4" t="s">
        <v>685</v>
      </c>
      <c r="B4" s="5" t="s">
        <v>686</v>
      </c>
      <c r="C4" s="5" t="s">
        <v>687</v>
      </c>
      <c r="D4" s="5" t="s">
        <v>688</v>
      </c>
      <c r="E4" s="5" t="s">
        <v>689</v>
      </c>
      <c r="F4" s="5" t="s">
        <v>690</v>
      </c>
      <c r="G4" s="5" t="s">
        <v>691</v>
      </c>
      <c r="H4" s="5" t="s">
        <v>692</v>
      </c>
      <c r="I4" s="5" t="s">
        <v>693</v>
      </c>
      <c r="J4" s="6" t="s">
        <v>694</v>
      </c>
      <c r="K4" s="6" t="s">
        <v>693</v>
      </c>
      <c r="L4" s="5" t="s">
        <v>695</v>
      </c>
      <c r="M4" s="5" t="s">
        <v>693</v>
      </c>
      <c r="N4" s="6" t="s">
        <v>696</v>
      </c>
      <c r="O4" s="6" t="s">
        <v>693</v>
      </c>
      <c r="P4" s="7" t="s">
        <v>697</v>
      </c>
      <c r="Q4" s="8" t="s">
        <v>698</v>
      </c>
      <c r="R4" s="7" t="s">
        <v>699</v>
      </c>
      <c r="S4" s="7"/>
      <c r="T4" s="9" t="s">
        <v>700</v>
      </c>
      <c r="U4" s="10"/>
      <c r="V4" s="11" t="s">
        <v>701</v>
      </c>
      <c r="W4" s="6" t="s">
        <v>702</v>
      </c>
      <c r="X4" s="5" t="s">
        <v>703</v>
      </c>
      <c r="Y4" s="5" t="s">
        <v>704</v>
      </c>
      <c r="Z4" s="5" t="s">
        <v>705</v>
      </c>
      <c r="AA4" s="5" t="s">
        <v>706</v>
      </c>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row>
    <row r="5" spans="1:111" customFormat="1" ht="177.75" customHeight="1" x14ac:dyDescent="0.35">
      <c r="A5" s="14" t="s">
        <v>657</v>
      </c>
      <c r="B5" s="15" t="s">
        <v>658</v>
      </c>
      <c r="C5" s="16" t="s">
        <v>659</v>
      </c>
      <c r="D5" s="16" t="s">
        <v>660</v>
      </c>
      <c r="E5" s="17" t="s">
        <v>661</v>
      </c>
      <c r="F5" s="18">
        <v>1</v>
      </c>
      <c r="G5" s="18">
        <v>1</v>
      </c>
      <c r="H5" s="19">
        <v>1</v>
      </c>
      <c r="I5" s="20" t="s">
        <v>707</v>
      </c>
      <c r="J5" s="19">
        <v>1</v>
      </c>
      <c r="K5" s="20" t="s">
        <v>708</v>
      </c>
      <c r="L5" s="19">
        <v>1</v>
      </c>
      <c r="M5" s="21" t="s">
        <v>709</v>
      </c>
      <c r="N5" s="19">
        <v>1</v>
      </c>
      <c r="O5" s="20" t="s">
        <v>710</v>
      </c>
      <c r="P5" s="19">
        <v>1</v>
      </c>
      <c r="Q5" s="22">
        <f>IF(P5&gt;G5,100%,P5/G5)</f>
        <v>1</v>
      </c>
      <c r="R5" s="19">
        <f>IF(P5&gt;G5,"Meta cumplida",G5-P5)</f>
        <v>0</v>
      </c>
      <c r="S5" s="19" t="s">
        <v>28</v>
      </c>
      <c r="T5" s="23" t="s">
        <v>711</v>
      </c>
      <c r="U5" s="2"/>
      <c r="V5" s="24">
        <v>0</v>
      </c>
      <c r="W5" s="25"/>
      <c r="X5" s="20"/>
      <c r="Y5" s="26" t="s">
        <v>712</v>
      </c>
      <c r="Z5" s="27" t="s">
        <v>713</v>
      </c>
      <c r="AA5" s="20" t="s">
        <v>662</v>
      </c>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row>
    <row r="6" spans="1:111" s="37" customFormat="1" ht="188.25" customHeight="1" x14ac:dyDescent="0.35">
      <c r="A6" s="14" t="s">
        <v>657</v>
      </c>
      <c r="B6" s="15" t="s">
        <v>664</v>
      </c>
      <c r="C6" s="16" t="s">
        <v>665</v>
      </c>
      <c r="D6" s="15" t="s">
        <v>666</v>
      </c>
      <c r="E6" s="17" t="s">
        <v>667</v>
      </c>
      <c r="F6" s="28">
        <v>23862</v>
      </c>
      <c r="G6" s="28">
        <v>32000</v>
      </c>
      <c r="H6" s="29">
        <v>26186</v>
      </c>
      <c r="I6" s="29" t="s">
        <v>714</v>
      </c>
      <c r="J6" s="29">
        <v>25316</v>
      </c>
      <c r="K6" s="29" t="s">
        <v>715</v>
      </c>
      <c r="L6" s="29">
        <v>25993</v>
      </c>
      <c r="M6" s="29" t="s">
        <v>716</v>
      </c>
      <c r="N6" s="29">
        <v>27792</v>
      </c>
      <c r="O6" s="29" t="s">
        <v>717</v>
      </c>
      <c r="P6" s="28">
        <v>26834</v>
      </c>
      <c r="Q6" s="30">
        <f t="shared" ref="Q6:Q56" si="0">IF(P6&gt;G6,100%,P6/G6)</f>
        <v>0.83856249999999999</v>
      </c>
      <c r="R6" s="28">
        <f t="shared" ref="R6:R55" si="1">IF(P6&gt;G6,"Meta cumplida",G6-P6)</f>
        <v>5166</v>
      </c>
      <c r="S6" s="28" t="s">
        <v>28</v>
      </c>
      <c r="T6" s="31" t="s">
        <v>718</v>
      </c>
      <c r="U6" s="32"/>
      <c r="V6" s="33">
        <v>0</v>
      </c>
      <c r="W6" s="29"/>
      <c r="X6" s="29"/>
      <c r="Y6" s="34" t="s">
        <v>719</v>
      </c>
      <c r="Z6" s="35" t="s">
        <v>713</v>
      </c>
      <c r="AA6" s="36" t="s">
        <v>662</v>
      </c>
    </row>
    <row r="7" spans="1:111" customFormat="1" ht="52.5" customHeight="1" x14ac:dyDescent="0.35">
      <c r="A7" s="38" t="s">
        <v>657</v>
      </c>
      <c r="B7" s="39" t="s">
        <v>678</v>
      </c>
      <c r="C7" s="27" t="s">
        <v>665</v>
      </c>
      <c r="D7" s="39" t="s">
        <v>679</v>
      </c>
      <c r="E7" s="40" t="s">
        <v>667</v>
      </c>
      <c r="F7" s="41">
        <v>2972</v>
      </c>
      <c r="G7" s="41">
        <v>4904</v>
      </c>
      <c r="H7" s="41">
        <v>3508</v>
      </c>
      <c r="I7" s="41" t="s">
        <v>720</v>
      </c>
      <c r="J7" s="41">
        <v>3742</v>
      </c>
      <c r="K7" s="41" t="s">
        <v>721</v>
      </c>
      <c r="L7" s="41">
        <v>3629</v>
      </c>
      <c r="M7" s="41" t="s">
        <v>722</v>
      </c>
      <c r="N7" s="41">
        <v>3578</v>
      </c>
      <c r="O7" s="41" t="s">
        <v>723</v>
      </c>
      <c r="P7" s="28">
        <v>2998</v>
      </c>
      <c r="Q7" s="30">
        <f t="shared" si="0"/>
        <v>0.61133768352365414</v>
      </c>
      <c r="R7" s="28">
        <f t="shared" si="1"/>
        <v>1906</v>
      </c>
      <c r="S7" s="28" t="s">
        <v>28</v>
      </c>
      <c r="T7" s="42" t="s">
        <v>724</v>
      </c>
      <c r="U7" s="32"/>
      <c r="V7" s="43">
        <v>0</v>
      </c>
      <c r="W7" s="44"/>
      <c r="X7" s="41"/>
      <c r="Y7" s="26" t="s">
        <v>719</v>
      </c>
      <c r="Z7" s="27" t="s">
        <v>713</v>
      </c>
      <c r="AA7" s="20" t="s">
        <v>662</v>
      </c>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row>
    <row r="8" spans="1:111" s="37" customFormat="1" ht="107.25" customHeight="1" x14ac:dyDescent="0.35">
      <c r="A8" s="45" t="s">
        <v>657</v>
      </c>
      <c r="B8" s="46" t="s">
        <v>680</v>
      </c>
      <c r="C8" s="35" t="s">
        <v>681</v>
      </c>
      <c r="D8" s="46" t="s">
        <v>682</v>
      </c>
      <c r="E8" s="47" t="s">
        <v>667</v>
      </c>
      <c r="F8" s="48">
        <v>77</v>
      </c>
      <c r="G8" s="48">
        <v>104</v>
      </c>
      <c r="H8" s="48">
        <v>80</v>
      </c>
      <c r="I8" s="48"/>
      <c r="J8" s="48">
        <v>86</v>
      </c>
      <c r="K8" s="48" t="s">
        <v>725</v>
      </c>
      <c r="L8" s="48">
        <v>88</v>
      </c>
      <c r="M8" s="48" t="s">
        <v>726</v>
      </c>
      <c r="N8" s="48">
        <v>91</v>
      </c>
      <c r="O8" s="48" t="s">
        <v>727</v>
      </c>
      <c r="P8" s="48">
        <v>93</v>
      </c>
      <c r="Q8" s="49">
        <f>IF(P8&gt;G8,100%,P8/G8)</f>
        <v>0.89423076923076927</v>
      </c>
      <c r="R8" s="48">
        <f t="shared" si="1"/>
        <v>11</v>
      </c>
      <c r="S8" s="48" t="s">
        <v>28</v>
      </c>
      <c r="T8" s="50" t="s">
        <v>728</v>
      </c>
      <c r="U8" s="51"/>
      <c r="V8" s="52">
        <v>0</v>
      </c>
      <c r="W8" s="48"/>
      <c r="X8" s="48"/>
      <c r="Y8" s="34" t="s">
        <v>729</v>
      </c>
      <c r="Z8" s="35" t="s">
        <v>713</v>
      </c>
      <c r="AA8" s="36" t="s">
        <v>662</v>
      </c>
    </row>
    <row r="9" spans="1:111" customFormat="1" ht="409.5" x14ac:dyDescent="0.35">
      <c r="A9" s="38" t="s">
        <v>657</v>
      </c>
      <c r="B9" s="39" t="s">
        <v>730</v>
      </c>
      <c r="C9" s="27" t="s">
        <v>681</v>
      </c>
      <c r="D9" s="39" t="s">
        <v>731</v>
      </c>
      <c r="E9" s="40" t="s">
        <v>661</v>
      </c>
      <c r="F9" s="53">
        <v>0</v>
      </c>
      <c r="G9" s="53">
        <v>1</v>
      </c>
      <c r="H9" s="22">
        <v>0.96199999999999997</v>
      </c>
      <c r="I9" s="53" t="s">
        <v>732</v>
      </c>
      <c r="J9" s="22">
        <v>0.95299999999999996</v>
      </c>
      <c r="K9" s="53" t="s">
        <v>733</v>
      </c>
      <c r="L9" s="22">
        <v>0.95399999999999996</v>
      </c>
      <c r="M9" s="53" t="s">
        <v>734</v>
      </c>
      <c r="N9" s="22">
        <v>0.95599999999999996</v>
      </c>
      <c r="O9" s="53" t="s">
        <v>735</v>
      </c>
      <c r="P9" s="22">
        <v>0.94599999999999995</v>
      </c>
      <c r="Q9" s="22">
        <f t="shared" si="0"/>
        <v>0.94599999999999995</v>
      </c>
      <c r="R9" s="22">
        <f t="shared" si="1"/>
        <v>5.4000000000000048E-2</v>
      </c>
      <c r="S9" s="22" t="s">
        <v>28</v>
      </c>
      <c r="T9" s="54" t="s">
        <v>736</v>
      </c>
      <c r="U9" s="55"/>
      <c r="V9" s="56">
        <v>0</v>
      </c>
      <c r="W9" s="57"/>
      <c r="X9" s="53"/>
      <c r="Y9" s="26" t="s">
        <v>719</v>
      </c>
      <c r="Z9" s="27" t="s">
        <v>713</v>
      </c>
      <c r="AA9" s="20" t="s">
        <v>662</v>
      </c>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row>
    <row r="10" spans="1:111" s="37" customFormat="1" ht="165.75" customHeight="1" x14ac:dyDescent="0.35">
      <c r="A10" s="45" t="s">
        <v>657</v>
      </c>
      <c r="B10" s="46" t="s">
        <v>737</v>
      </c>
      <c r="C10" s="35" t="s">
        <v>738</v>
      </c>
      <c r="D10" s="46" t="s">
        <v>739</v>
      </c>
      <c r="E10" s="47" t="s">
        <v>661</v>
      </c>
      <c r="F10" s="58">
        <v>0.33</v>
      </c>
      <c r="G10" s="58">
        <v>0.5</v>
      </c>
      <c r="H10" s="49">
        <f>25/69</f>
        <v>0.36231884057971014</v>
      </c>
      <c r="I10" s="58" t="s">
        <v>740</v>
      </c>
      <c r="J10" s="49">
        <v>0.24242424242424243</v>
      </c>
      <c r="K10" s="58" t="s">
        <v>741</v>
      </c>
      <c r="L10" s="49">
        <f>18/32</f>
        <v>0.5625</v>
      </c>
      <c r="M10" s="58" t="s">
        <v>742</v>
      </c>
      <c r="N10" s="49">
        <v>0.5</v>
      </c>
      <c r="O10" s="58" t="s">
        <v>743</v>
      </c>
      <c r="P10" s="30">
        <v>0.56716417910447758</v>
      </c>
      <c r="Q10" s="30">
        <f t="shared" si="0"/>
        <v>1</v>
      </c>
      <c r="R10" s="30">
        <v>0</v>
      </c>
      <c r="S10" s="30" t="s">
        <v>28</v>
      </c>
      <c r="T10" s="59" t="s">
        <v>744</v>
      </c>
      <c r="U10" s="55"/>
      <c r="V10" s="60">
        <v>0</v>
      </c>
      <c r="W10" s="58"/>
      <c r="X10" s="58"/>
      <c r="Y10" s="34" t="s">
        <v>745</v>
      </c>
      <c r="Z10" s="35" t="s">
        <v>713</v>
      </c>
      <c r="AA10" s="36" t="s">
        <v>662</v>
      </c>
    </row>
    <row r="11" spans="1:111" customFormat="1" ht="310.5" customHeight="1" x14ac:dyDescent="0.35">
      <c r="A11" s="38" t="s">
        <v>657</v>
      </c>
      <c r="B11" s="39" t="s">
        <v>746</v>
      </c>
      <c r="C11" s="27" t="s">
        <v>747</v>
      </c>
      <c r="D11" s="39" t="s">
        <v>748</v>
      </c>
      <c r="E11" s="40" t="s">
        <v>667</v>
      </c>
      <c r="F11" s="61">
        <v>0</v>
      </c>
      <c r="G11" s="61">
        <v>10</v>
      </c>
      <c r="H11" s="61">
        <v>0</v>
      </c>
      <c r="I11" s="61"/>
      <c r="J11" s="61">
        <v>0</v>
      </c>
      <c r="K11" s="61"/>
      <c r="L11" s="61">
        <v>0</v>
      </c>
      <c r="M11" s="61"/>
      <c r="N11" s="61">
        <v>0</v>
      </c>
      <c r="O11" s="61"/>
      <c r="P11" s="61">
        <v>0</v>
      </c>
      <c r="Q11" s="22">
        <f t="shared" si="0"/>
        <v>0</v>
      </c>
      <c r="R11" s="61">
        <f t="shared" si="1"/>
        <v>10</v>
      </c>
      <c r="S11" s="61" t="s">
        <v>663</v>
      </c>
      <c r="T11" s="62" t="s">
        <v>749</v>
      </c>
      <c r="U11" s="51"/>
      <c r="V11" s="63">
        <v>0</v>
      </c>
      <c r="W11" s="64"/>
      <c r="X11" s="61"/>
      <c r="Y11" s="26" t="s">
        <v>750</v>
      </c>
      <c r="Z11" s="27" t="s">
        <v>713</v>
      </c>
      <c r="AA11" s="20" t="s">
        <v>662</v>
      </c>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row>
    <row r="12" spans="1:111" s="37" customFormat="1" ht="189" customHeight="1" x14ac:dyDescent="0.35">
      <c r="A12" s="45" t="s">
        <v>657</v>
      </c>
      <c r="B12" s="46" t="s">
        <v>751</v>
      </c>
      <c r="C12" s="35" t="s">
        <v>752</v>
      </c>
      <c r="D12" s="46" t="s">
        <v>753</v>
      </c>
      <c r="E12" s="47" t="s">
        <v>661</v>
      </c>
      <c r="F12" s="58">
        <v>1.2999999999999999E-2</v>
      </c>
      <c r="G12" s="58">
        <v>0.2</v>
      </c>
      <c r="H12" s="58">
        <f>1/H8</f>
        <v>1.2500000000000001E-2</v>
      </c>
      <c r="I12" s="58" t="s">
        <v>754</v>
      </c>
      <c r="J12" s="58">
        <f>1/J8</f>
        <v>1.1627906976744186E-2</v>
      </c>
      <c r="K12" s="58" t="s">
        <v>755</v>
      </c>
      <c r="L12" s="58">
        <f>2/L8</f>
        <v>2.2727272727272728E-2</v>
      </c>
      <c r="M12" s="58" t="s">
        <v>756</v>
      </c>
      <c r="N12" s="58">
        <f>2/N8</f>
        <v>2.197802197802198E-2</v>
      </c>
      <c r="O12" s="58" t="s">
        <v>757</v>
      </c>
      <c r="P12" s="58">
        <f>2/P8</f>
        <v>2.1505376344086023E-2</v>
      </c>
      <c r="Q12" s="49">
        <f t="shared" si="0"/>
        <v>0.10752688172043011</v>
      </c>
      <c r="R12" s="58">
        <f t="shared" si="1"/>
        <v>0.17849462365591398</v>
      </c>
      <c r="S12" s="58" t="s">
        <v>663</v>
      </c>
      <c r="T12" s="65" t="s">
        <v>758</v>
      </c>
      <c r="U12" s="66"/>
      <c r="V12" s="60">
        <v>0</v>
      </c>
      <c r="W12" s="58"/>
      <c r="X12" s="58"/>
      <c r="Y12" s="34" t="s">
        <v>719</v>
      </c>
      <c r="Z12" s="35" t="s">
        <v>713</v>
      </c>
      <c r="AA12" s="36" t="s">
        <v>662</v>
      </c>
    </row>
    <row r="13" spans="1:111" customFormat="1" ht="112.5" customHeight="1" x14ac:dyDescent="0.35">
      <c r="A13" s="38" t="s">
        <v>657</v>
      </c>
      <c r="B13" s="39" t="s">
        <v>759</v>
      </c>
      <c r="C13" s="27" t="s">
        <v>760</v>
      </c>
      <c r="D13" s="39" t="s">
        <v>761</v>
      </c>
      <c r="E13" s="40" t="s">
        <v>661</v>
      </c>
      <c r="F13" s="53">
        <v>2.3999999999999998E-3</v>
      </c>
      <c r="G13" s="53">
        <v>1.2999999999999999E-2</v>
      </c>
      <c r="H13" s="53">
        <f>131/H6</f>
        <v>5.002673184144199E-3</v>
      </c>
      <c r="I13" s="53" t="s">
        <v>762</v>
      </c>
      <c r="J13" s="53">
        <f>174/J6</f>
        <v>6.8731237162268921E-3</v>
      </c>
      <c r="K13" s="53" t="s">
        <v>763</v>
      </c>
      <c r="L13" s="53">
        <f>103/L6</f>
        <v>3.9626053168160657E-3</v>
      </c>
      <c r="M13" s="53" t="s">
        <v>764</v>
      </c>
      <c r="N13" s="53">
        <f>31/N6</f>
        <v>1.1154289004029936E-3</v>
      </c>
      <c r="O13" s="53" t="s">
        <v>765</v>
      </c>
      <c r="P13" s="67">
        <f>64/P6</f>
        <v>2.3850339122009393E-3</v>
      </c>
      <c r="Q13" s="68">
        <f>IF(P13&gt;G13,100%,P13/G13)</f>
        <v>0.18346414709237996</v>
      </c>
      <c r="R13" s="67">
        <f t="shared" si="1"/>
        <v>1.061496608779906E-2</v>
      </c>
      <c r="S13" s="67" t="s">
        <v>663</v>
      </c>
      <c r="T13" s="69" t="s">
        <v>766</v>
      </c>
      <c r="U13" s="55"/>
      <c r="V13" s="56"/>
      <c r="W13" s="57"/>
      <c r="X13" s="53"/>
      <c r="Y13" s="26" t="s">
        <v>767</v>
      </c>
      <c r="Z13" s="27" t="s">
        <v>713</v>
      </c>
      <c r="AA13" s="20" t="s">
        <v>662</v>
      </c>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row>
    <row r="14" spans="1:111" s="37" customFormat="1" ht="84" customHeight="1" x14ac:dyDescent="0.35">
      <c r="A14" s="45" t="s">
        <v>657</v>
      </c>
      <c r="B14" s="46" t="s">
        <v>768</v>
      </c>
      <c r="C14" s="35" t="s">
        <v>769</v>
      </c>
      <c r="D14" s="46" t="s">
        <v>770</v>
      </c>
      <c r="E14" s="47" t="s">
        <v>661</v>
      </c>
      <c r="F14" s="58">
        <v>5.0000000000000001E-3</v>
      </c>
      <c r="G14" s="58">
        <v>0.05</v>
      </c>
      <c r="H14" s="58">
        <v>7.7519379844961239E-3</v>
      </c>
      <c r="I14" s="36"/>
      <c r="J14" s="58">
        <v>1.1075949367088608E-2</v>
      </c>
      <c r="K14" s="58"/>
      <c r="L14" s="58">
        <v>7.6687116564417178E-3</v>
      </c>
      <c r="M14" s="58"/>
      <c r="N14" s="58">
        <v>1.0999999999999999E-2</v>
      </c>
      <c r="O14" s="58"/>
      <c r="P14" s="58">
        <f>2/609</f>
        <v>3.2840722495894909E-3</v>
      </c>
      <c r="Q14" s="49">
        <f t="shared" si="0"/>
        <v>6.5681444991789809E-2</v>
      </c>
      <c r="R14" s="58">
        <f t="shared" si="1"/>
        <v>4.6715927750410509E-2</v>
      </c>
      <c r="S14" s="58" t="s">
        <v>663</v>
      </c>
      <c r="T14" s="65" t="s">
        <v>771</v>
      </c>
      <c r="U14" s="66"/>
      <c r="V14" s="60"/>
      <c r="W14" s="58"/>
      <c r="X14" s="58"/>
      <c r="Y14" s="34" t="s">
        <v>772</v>
      </c>
      <c r="Z14" s="35" t="s">
        <v>713</v>
      </c>
      <c r="AA14" s="36" t="s">
        <v>662</v>
      </c>
    </row>
    <row r="15" spans="1:111" customFormat="1" ht="84" customHeight="1" x14ac:dyDescent="0.35">
      <c r="A15" s="38" t="s">
        <v>657</v>
      </c>
      <c r="B15" s="39" t="s">
        <v>773</v>
      </c>
      <c r="C15" s="27" t="s">
        <v>769</v>
      </c>
      <c r="D15" s="39" t="s">
        <v>774</v>
      </c>
      <c r="E15" s="40" t="s">
        <v>661</v>
      </c>
      <c r="F15" s="53">
        <v>0.36280000000000001</v>
      </c>
      <c r="G15" s="53">
        <v>0.6</v>
      </c>
      <c r="H15" s="53">
        <v>0.111</v>
      </c>
      <c r="I15" s="53" t="s">
        <v>775</v>
      </c>
      <c r="J15" s="53">
        <v>9.0899999999999995E-2</v>
      </c>
      <c r="K15" s="53" t="s">
        <v>776</v>
      </c>
      <c r="L15" s="53">
        <v>0.1142</v>
      </c>
      <c r="M15" s="53" t="s">
        <v>777</v>
      </c>
      <c r="N15" s="53">
        <v>0</v>
      </c>
      <c r="O15" s="53"/>
      <c r="P15" s="53">
        <v>0</v>
      </c>
      <c r="Q15" s="22">
        <f t="shared" si="0"/>
        <v>0</v>
      </c>
      <c r="R15" s="53">
        <f t="shared" si="1"/>
        <v>0.6</v>
      </c>
      <c r="S15" s="53" t="s">
        <v>663</v>
      </c>
      <c r="T15" s="54" t="s">
        <v>778</v>
      </c>
      <c r="U15" s="55"/>
      <c r="V15" s="56"/>
      <c r="W15" s="57"/>
      <c r="X15" s="53"/>
      <c r="Y15" s="26" t="s">
        <v>779</v>
      </c>
      <c r="Z15" s="27" t="s">
        <v>713</v>
      </c>
      <c r="AA15" s="20" t="s">
        <v>662</v>
      </c>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row>
    <row r="16" spans="1:111" s="37" customFormat="1" ht="213" customHeight="1" x14ac:dyDescent="0.35">
      <c r="A16" s="45" t="s">
        <v>657</v>
      </c>
      <c r="B16" s="46" t="s">
        <v>780</v>
      </c>
      <c r="C16" s="35" t="s">
        <v>781</v>
      </c>
      <c r="D16" s="46" t="s">
        <v>782</v>
      </c>
      <c r="E16" s="47" t="s">
        <v>667</v>
      </c>
      <c r="F16" s="36">
        <v>0</v>
      </c>
      <c r="G16" s="70">
        <v>20000</v>
      </c>
      <c r="H16" s="70">
        <v>9364</v>
      </c>
      <c r="I16" s="36" t="s">
        <v>783</v>
      </c>
      <c r="J16" s="70">
        <v>9364</v>
      </c>
      <c r="K16" s="36" t="s">
        <v>784</v>
      </c>
      <c r="L16" s="70">
        <f>J16+1806</f>
        <v>11170</v>
      </c>
      <c r="M16" s="36" t="s">
        <v>785</v>
      </c>
      <c r="N16" s="70">
        <v>11170</v>
      </c>
      <c r="O16" s="36" t="s">
        <v>786</v>
      </c>
      <c r="P16" s="70">
        <v>11170</v>
      </c>
      <c r="Q16" s="49">
        <f t="shared" si="0"/>
        <v>0.5585</v>
      </c>
      <c r="R16" s="70">
        <f>IF(P16&gt;G16,"Meta cumplida",G16-P16)</f>
        <v>8830</v>
      </c>
      <c r="S16" s="70" t="s">
        <v>663</v>
      </c>
      <c r="T16" s="71" t="s">
        <v>787</v>
      </c>
      <c r="U16" s="2"/>
      <c r="V16" s="72"/>
      <c r="W16" s="36"/>
      <c r="X16" s="36"/>
      <c r="Y16" s="34" t="s">
        <v>788</v>
      </c>
      <c r="Z16" s="35" t="s">
        <v>713</v>
      </c>
      <c r="AA16" s="36" t="s">
        <v>662</v>
      </c>
    </row>
    <row r="17" spans="1:111" customFormat="1" ht="88.5" customHeight="1" x14ac:dyDescent="0.35">
      <c r="A17" s="38" t="s">
        <v>657</v>
      </c>
      <c r="B17" s="39" t="s">
        <v>789</v>
      </c>
      <c r="C17" s="27" t="s">
        <v>790</v>
      </c>
      <c r="D17" s="39" t="s">
        <v>791</v>
      </c>
      <c r="E17" s="40" t="s">
        <v>661</v>
      </c>
      <c r="F17" s="22">
        <v>9.5000000000000001E-2</v>
      </c>
      <c r="G17" s="22">
        <v>0.09</v>
      </c>
      <c r="H17" s="22">
        <v>0.15110000000000001</v>
      </c>
      <c r="I17" s="22"/>
      <c r="J17" s="22">
        <v>0.1522</v>
      </c>
      <c r="K17" s="22"/>
      <c r="L17" s="22">
        <v>0.14910000000000001</v>
      </c>
      <c r="M17" s="22"/>
      <c r="N17" s="22">
        <v>0.14910000000000001</v>
      </c>
      <c r="O17" s="22"/>
      <c r="P17" s="30">
        <v>0</v>
      </c>
      <c r="Q17" s="30">
        <f t="shared" si="0"/>
        <v>0</v>
      </c>
      <c r="R17" s="30"/>
      <c r="S17" s="30" t="s">
        <v>663</v>
      </c>
      <c r="T17" s="73" t="s">
        <v>792</v>
      </c>
      <c r="U17" s="74"/>
      <c r="V17" s="75"/>
      <c r="W17" s="76"/>
      <c r="X17" s="22"/>
      <c r="Y17" s="26" t="s">
        <v>793</v>
      </c>
      <c r="Z17" s="27" t="s">
        <v>713</v>
      </c>
      <c r="AA17" s="20" t="s">
        <v>683</v>
      </c>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row>
    <row r="18" spans="1:111" s="37" customFormat="1" ht="84" customHeight="1" x14ac:dyDescent="0.35">
      <c r="A18" s="45" t="s">
        <v>657</v>
      </c>
      <c r="B18" s="46" t="s">
        <v>794</v>
      </c>
      <c r="C18" s="35" t="s">
        <v>795</v>
      </c>
      <c r="D18" s="46" t="s">
        <v>796</v>
      </c>
      <c r="E18" s="47" t="s">
        <v>797</v>
      </c>
      <c r="F18" s="36" t="s">
        <v>673</v>
      </c>
      <c r="G18" s="77">
        <v>1</v>
      </c>
      <c r="H18" s="36">
        <v>0</v>
      </c>
      <c r="I18" s="36" t="s">
        <v>672</v>
      </c>
      <c r="J18" s="36">
        <v>0</v>
      </c>
      <c r="K18" s="36" t="s">
        <v>672</v>
      </c>
      <c r="L18" s="36">
        <v>0</v>
      </c>
      <c r="M18" s="36" t="s">
        <v>798</v>
      </c>
      <c r="N18" s="36">
        <v>0</v>
      </c>
      <c r="O18" s="36" t="s">
        <v>799</v>
      </c>
      <c r="P18" s="78">
        <v>0</v>
      </c>
      <c r="Q18" s="79">
        <f t="shared" si="0"/>
        <v>0</v>
      </c>
      <c r="R18" s="78">
        <v>1</v>
      </c>
      <c r="S18" s="78" t="s">
        <v>663</v>
      </c>
      <c r="T18" s="80" t="s">
        <v>800</v>
      </c>
      <c r="U18" s="2"/>
      <c r="V18" s="72"/>
      <c r="W18" s="36"/>
      <c r="X18" s="36"/>
      <c r="Y18" s="34" t="s">
        <v>801</v>
      </c>
      <c r="Z18" s="35" t="s">
        <v>713</v>
      </c>
      <c r="AA18" s="36" t="s">
        <v>662</v>
      </c>
    </row>
    <row r="19" spans="1:111" ht="21.75" customHeight="1" x14ac:dyDescent="0.35">
      <c r="B19" s="333" t="s">
        <v>802</v>
      </c>
      <c r="C19" s="333"/>
      <c r="D19" s="333"/>
      <c r="E19" s="333"/>
      <c r="F19" s="333"/>
      <c r="G19" s="333"/>
      <c r="H19" s="333"/>
      <c r="I19" s="333"/>
      <c r="J19" s="333"/>
      <c r="K19" s="333"/>
      <c r="L19" s="333"/>
      <c r="M19" s="333"/>
      <c r="N19" s="333"/>
      <c r="O19" s="333"/>
      <c r="P19" s="333"/>
      <c r="Q19" s="333"/>
      <c r="R19" s="333"/>
      <c r="S19" s="333"/>
      <c r="T19" s="333"/>
    </row>
    <row r="20" spans="1:111" s="13" customFormat="1" ht="31.5" customHeight="1" x14ac:dyDescent="0.35">
      <c r="A20" s="4" t="s">
        <v>685</v>
      </c>
      <c r="B20" s="7" t="s">
        <v>686</v>
      </c>
      <c r="C20" s="7" t="s">
        <v>687</v>
      </c>
      <c r="D20" s="7" t="s">
        <v>688</v>
      </c>
      <c r="E20" s="7" t="s">
        <v>689</v>
      </c>
      <c r="F20" s="7" t="s">
        <v>690</v>
      </c>
      <c r="G20" s="7" t="s">
        <v>691</v>
      </c>
      <c r="H20" s="7" t="s">
        <v>692</v>
      </c>
      <c r="I20" s="7" t="s">
        <v>693</v>
      </c>
      <c r="J20" s="7" t="s">
        <v>694</v>
      </c>
      <c r="K20" s="7" t="s">
        <v>693</v>
      </c>
      <c r="L20" s="7" t="s">
        <v>695</v>
      </c>
      <c r="M20" s="7" t="s">
        <v>693</v>
      </c>
      <c r="N20" s="7" t="s">
        <v>696</v>
      </c>
      <c r="O20" s="7" t="s">
        <v>693</v>
      </c>
      <c r="P20" s="7" t="s">
        <v>697</v>
      </c>
      <c r="Q20" s="8" t="s">
        <v>698</v>
      </c>
      <c r="R20" s="7" t="s">
        <v>699</v>
      </c>
      <c r="S20" s="7"/>
      <c r="T20" s="9" t="s">
        <v>700</v>
      </c>
      <c r="U20" s="10"/>
      <c r="V20" s="11" t="s">
        <v>701</v>
      </c>
      <c r="W20" s="6" t="s">
        <v>702</v>
      </c>
      <c r="X20" s="5" t="s">
        <v>703</v>
      </c>
      <c r="Y20" s="5" t="s">
        <v>704</v>
      </c>
      <c r="Z20" s="5" t="s">
        <v>705</v>
      </c>
      <c r="AA20" s="5" t="s">
        <v>706</v>
      </c>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row>
    <row r="21" spans="1:111" customFormat="1" ht="95.25" customHeight="1" x14ac:dyDescent="0.35">
      <c r="A21" s="14" t="s">
        <v>668</v>
      </c>
      <c r="B21" s="15" t="s">
        <v>669</v>
      </c>
      <c r="C21" s="16" t="s">
        <v>670</v>
      </c>
      <c r="D21" s="15" t="s">
        <v>671</v>
      </c>
      <c r="E21" s="17" t="s">
        <v>667</v>
      </c>
      <c r="F21" s="81">
        <v>81</v>
      </c>
      <c r="G21" s="81">
        <v>104</v>
      </c>
      <c r="H21" s="82">
        <v>81</v>
      </c>
      <c r="I21" s="82"/>
      <c r="J21" s="82">
        <v>81</v>
      </c>
      <c r="K21" s="82"/>
      <c r="L21" s="82">
        <v>81</v>
      </c>
      <c r="M21" s="82"/>
      <c r="N21" s="82">
        <v>86</v>
      </c>
      <c r="O21" s="82"/>
      <c r="P21" s="81">
        <v>53</v>
      </c>
      <c r="Q21" s="30">
        <f t="shared" si="0"/>
        <v>0.50961538461538458</v>
      </c>
      <c r="R21" s="81">
        <f t="shared" si="1"/>
        <v>51</v>
      </c>
      <c r="S21" s="81" t="s">
        <v>663</v>
      </c>
      <c r="T21" s="23" t="s">
        <v>803</v>
      </c>
      <c r="U21" s="2"/>
      <c r="V21" s="24"/>
      <c r="W21" s="25"/>
      <c r="X21" s="20"/>
      <c r="Y21" s="26" t="s">
        <v>804</v>
      </c>
      <c r="Z21" s="27" t="s">
        <v>805</v>
      </c>
      <c r="AA21" s="20" t="s">
        <v>662</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row>
    <row r="22" spans="1:111" s="37" customFormat="1" ht="86.25" customHeight="1" x14ac:dyDescent="0.35">
      <c r="A22" s="45" t="s">
        <v>668</v>
      </c>
      <c r="B22" s="46" t="s">
        <v>806</v>
      </c>
      <c r="C22" s="35" t="s">
        <v>807</v>
      </c>
      <c r="D22" s="46" t="s">
        <v>808</v>
      </c>
      <c r="E22" s="47" t="s">
        <v>661</v>
      </c>
      <c r="F22" s="49">
        <v>0.4</v>
      </c>
      <c r="G22" s="49">
        <v>0.7</v>
      </c>
      <c r="H22" s="49">
        <v>0.51400000000000001</v>
      </c>
      <c r="I22" s="49"/>
      <c r="J22" s="49">
        <v>0.57099999999999995</v>
      </c>
      <c r="K22" s="49"/>
      <c r="L22" s="49">
        <v>0.57799999999999996</v>
      </c>
      <c r="M22" s="49"/>
      <c r="N22" s="49">
        <v>0.52500000000000002</v>
      </c>
      <c r="O22" s="49"/>
      <c r="P22" s="30">
        <v>0</v>
      </c>
      <c r="Q22" s="30">
        <f t="shared" si="0"/>
        <v>0</v>
      </c>
      <c r="R22" s="30"/>
      <c r="S22" s="30" t="s">
        <v>663</v>
      </c>
      <c r="T22" s="73" t="s">
        <v>792</v>
      </c>
      <c r="U22" s="74"/>
      <c r="V22" s="83"/>
      <c r="W22" s="49"/>
      <c r="X22" s="49"/>
      <c r="Y22" s="34" t="s">
        <v>87</v>
      </c>
      <c r="Z22" s="35" t="s">
        <v>805</v>
      </c>
      <c r="AA22" s="36" t="s">
        <v>662</v>
      </c>
    </row>
    <row r="23" spans="1:111" customFormat="1" ht="52.5" customHeight="1" x14ac:dyDescent="0.35">
      <c r="A23" s="38" t="s">
        <v>668</v>
      </c>
      <c r="B23" s="39" t="s">
        <v>809</v>
      </c>
      <c r="C23" s="27" t="s">
        <v>810</v>
      </c>
      <c r="D23" s="39" t="s">
        <v>811</v>
      </c>
      <c r="E23" s="40" t="s">
        <v>661</v>
      </c>
      <c r="F23" s="22" t="s">
        <v>812</v>
      </c>
      <c r="G23" s="22">
        <v>0.7</v>
      </c>
      <c r="H23" s="22">
        <v>0</v>
      </c>
      <c r="I23" s="22" t="s">
        <v>813</v>
      </c>
      <c r="J23" s="22">
        <v>0</v>
      </c>
      <c r="K23" s="22" t="s">
        <v>814</v>
      </c>
      <c r="L23" s="22">
        <v>0.65076142131979697</v>
      </c>
      <c r="M23" s="22" t="s">
        <v>815</v>
      </c>
      <c r="N23" s="22">
        <v>0.65076142131979697</v>
      </c>
      <c r="O23" s="22"/>
      <c r="P23" s="30">
        <v>0.65100000000000002</v>
      </c>
      <c r="Q23" s="30">
        <f t="shared" si="0"/>
        <v>0.93</v>
      </c>
      <c r="R23" s="30">
        <f t="shared" si="1"/>
        <v>4.8999999999999932E-2</v>
      </c>
      <c r="S23" s="30" t="s">
        <v>663</v>
      </c>
      <c r="T23" s="73" t="s">
        <v>816</v>
      </c>
      <c r="U23" s="74"/>
      <c r="V23" s="75"/>
      <c r="W23" s="76"/>
      <c r="X23" s="22"/>
      <c r="Y23" s="26" t="s">
        <v>475</v>
      </c>
      <c r="Z23" s="27" t="s">
        <v>805</v>
      </c>
      <c r="AA23" s="20" t="s">
        <v>662</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row>
    <row r="24" spans="1:111" s="37" customFormat="1" ht="91.5" customHeight="1" x14ac:dyDescent="0.35">
      <c r="A24" s="45" t="s">
        <v>668</v>
      </c>
      <c r="B24" s="46" t="s">
        <v>817</v>
      </c>
      <c r="C24" s="35" t="s">
        <v>818</v>
      </c>
      <c r="D24" s="46" t="s">
        <v>819</v>
      </c>
      <c r="E24" s="47" t="s">
        <v>661</v>
      </c>
      <c r="F24" s="49" t="s">
        <v>812</v>
      </c>
      <c r="G24" s="49">
        <v>0.4</v>
      </c>
      <c r="H24" s="49">
        <v>0</v>
      </c>
      <c r="I24" s="49" t="s">
        <v>820</v>
      </c>
      <c r="J24" s="49">
        <v>0</v>
      </c>
      <c r="K24" s="49" t="s">
        <v>821</v>
      </c>
      <c r="L24" s="49">
        <v>0</v>
      </c>
      <c r="M24" s="49"/>
      <c r="N24" s="49">
        <v>0</v>
      </c>
      <c r="O24" s="49"/>
      <c r="P24" s="49" t="s">
        <v>672</v>
      </c>
      <c r="Q24" s="49" t="s">
        <v>672</v>
      </c>
      <c r="R24" s="49" t="s">
        <v>672</v>
      </c>
      <c r="S24" s="49" t="s">
        <v>663</v>
      </c>
      <c r="T24" s="84" t="s">
        <v>822</v>
      </c>
      <c r="U24" s="74"/>
      <c r="V24" s="83"/>
      <c r="W24" s="49"/>
      <c r="X24" s="49"/>
      <c r="Y24" s="34" t="s">
        <v>823</v>
      </c>
      <c r="Z24" s="35" t="s">
        <v>805</v>
      </c>
      <c r="AA24" s="36" t="s">
        <v>662</v>
      </c>
    </row>
    <row r="25" spans="1:111" customFormat="1" ht="237.75" customHeight="1" x14ac:dyDescent="0.35">
      <c r="A25" s="38" t="s">
        <v>668</v>
      </c>
      <c r="B25" s="39" t="s">
        <v>824</v>
      </c>
      <c r="C25" s="27" t="s">
        <v>825</v>
      </c>
      <c r="D25" s="39" t="s">
        <v>826</v>
      </c>
      <c r="E25" s="40" t="s">
        <v>661</v>
      </c>
      <c r="F25" s="22" t="s">
        <v>812</v>
      </c>
      <c r="G25" s="22">
        <v>0.9</v>
      </c>
      <c r="H25" s="22">
        <v>0</v>
      </c>
      <c r="I25" s="20"/>
      <c r="J25" s="22">
        <v>0</v>
      </c>
      <c r="K25" s="22" t="s">
        <v>827</v>
      </c>
      <c r="L25" s="22">
        <v>0.85</v>
      </c>
      <c r="M25" s="22" t="s">
        <v>828</v>
      </c>
      <c r="N25" s="22">
        <v>0.85</v>
      </c>
      <c r="O25" s="22" t="s">
        <v>829</v>
      </c>
      <c r="P25" s="30">
        <v>0.71099999999999997</v>
      </c>
      <c r="Q25" s="30">
        <f t="shared" si="0"/>
        <v>0.78999999999999992</v>
      </c>
      <c r="R25" s="30">
        <f t="shared" si="1"/>
        <v>0.18900000000000006</v>
      </c>
      <c r="S25" s="30" t="s">
        <v>663</v>
      </c>
      <c r="T25" s="85" t="s">
        <v>830</v>
      </c>
      <c r="U25" s="74"/>
      <c r="V25" s="75"/>
      <c r="W25" s="76"/>
      <c r="X25" s="22"/>
      <c r="Y25" s="26" t="s">
        <v>831</v>
      </c>
      <c r="Z25" s="27" t="s">
        <v>805</v>
      </c>
      <c r="AA25" s="20" t="s">
        <v>662</v>
      </c>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row>
    <row r="26" spans="1:111" ht="21.75" customHeight="1" x14ac:dyDescent="0.35">
      <c r="B26" s="333" t="s">
        <v>832</v>
      </c>
      <c r="C26" s="333"/>
      <c r="D26" s="333"/>
      <c r="E26" s="333"/>
      <c r="F26" s="333"/>
      <c r="G26" s="333"/>
      <c r="H26" s="333"/>
      <c r="I26" s="333"/>
      <c r="J26" s="333"/>
      <c r="K26" s="333"/>
      <c r="L26" s="333"/>
      <c r="M26" s="333"/>
      <c r="N26" s="333"/>
      <c r="O26" s="333"/>
      <c r="P26" s="333"/>
      <c r="Q26" s="333"/>
      <c r="R26" s="333"/>
      <c r="S26" s="333"/>
      <c r="T26" s="333"/>
    </row>
    <row r="27" spans="1:111" s="13" customFormat="1" ht="31.5" customHeight="1" x14ac:dyDescent="0.35">
      <c r="A27" s="4" t="s">
        <v>685</v>
      </c>
      <c r="B27" s="7" t="s">
        <v>686</v>
      </c>
      <c r="C27" s="7" t="s">
        <v>687</v>
      </c>
      <c r="D27" s="7" t="s">
        <v>688</v>
      </c>
      <c r="E27" s="7" t="s">
        <v>689</v>
      </c>
      <c r="F27" s="7" t="s">
        <v>690</v>
      </c>
      <c r="G27" s="7" t="s">
        <v>691</v>
      </c>
      <c r="H27" s="7" t="s">
        <v>692</v>
      </c>
      <c r="I27" s="7" t="s">
        <v>693</v>
      </c>
      <c r="J27" s="7" t="s">
        <v>694</v>
      </c>
      <c r="K27" s="7" t="s">
        <v>693</v>
      </c>
      <c r="L27" s="7" t="s">
        <v>695</v>
      </c>
      <c r="M27" s="7" t="s">
        <v>693</v>
      </c>
      <c r="N27" s="7" t="s">
        <v>696</v>
      </c>
      <c r="O27" s="7" t="s">
        <v>693</v>
      </c>
      <c r="P27" s="7" t="s">
        <v>697</v>
      </c>
      <c r="Q27" s="8" t="s">
        <v>698</v>
      </c>
      <c r="R27" s="7" t="s">
        <v>699</v>
      </c>
      <c r="S27" s="7"/>
      <c r="T27" s="9" t="s">
        <v>700</v>
      </c>
      <c r="U27" s="10"/>
      <c r="V27" s="11" t="s">
        <v>701</v>
      </c>
      <c r="W27" s="6" t="s">
        <v>702</v>
      </c>
      <c r="X27" s="5" t="s">
        <v>703</v>
      </c>
      <c r="Y27" s="5" t="s">
        <v>704</v>
      </c>
      <c r="Z27" s="5" t="s">
        <v>705</v>
      </c>
      <c r="AA27" s="5" t="s">
        <v>706</v>
      </c>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row>
    <row r="28" spans="1:111" s="37" customFormat="1" ht="77.25" customHeight="1" x14ac:dyDescent="0.35">
      <c r="A28" s="45" t="s">
        <v>833</v>
      </c>
      <c r="B28" s="46" t="s">
        <v>834</v>
      </c>
      <c r="C28" s="35" t="s">
        <v>835</v>
      </c>
      <c r="D28" s="46" t="s">
        <v>836</v>
      </c>
      <c r="E28" s="47" t="s">
        <v>797</v>
      </c>
      <c r="F28" s="36" t="s">
        <v>812</v>
      </c>
      <c r="G28" s="36" t="s">
        <v>837</v>
      </c>
      <c r="H28" s="36">
        <v>14</v>
      </c>
      <c r="I28" s="34" t="s">
        <v>838</v>
      </c>
      <c r="J28" s="36">
        <v>18</v>
      </c>
      <c r="K28" s="34" t="s">
        <v>839</v>
      </c>
      <c r="L28" s="47">
        <v>17</v>
      </c>
      <c r="M28" s="34" t="s">
        <v>840</v>
      </c>
      <c r="N28" s="47">
        <v>18</v>
      </c>
      <c r="O28" s="34" t="s">
        <v>841</v>
      </c>
      <c r="P28" s="36" t="s">
        <v>842</v>
      </c>
      <c r="Q28" s="86">
        <v>0.44581980519480519</v>
      </c>
      <c r="R28" s="36" t="s">
        <v>843</v>
      </c>
      <c r="S28" s="36" t="s">
        <v>28</v>
      </c>
      <c r="T28" s="71" t="s">
        <v>844</v>
      </c>
      <c r="U28" s="2"/>
      <c r="V28" s="72"/>
      <c r="W28" s="36"/>
      <c r="X28" s="36"/>
      <c r="Y28" s="34" t="s">
        <v>845</v>
      </c>
      <c r="Z28" s="35" t="s">
        <v>846</v>
      </c>
      <c r="AA28" s="36" t="s">
        <v>683</v>
      </c>
    </row>
    <row r="29" spans="1:111" s="37" customFormat="1" ht="155.25" customHeight="1" x14ac:dyDescent="0.35">
      <c r="A29" s="87" t="s">
        <v>833</v>
      </c>
      <c r="B29" s="88" t="s">
        <v>847</v>
      </c>
      <c r="C29" s="89" t="s">
        <v>848</v>
      </c>
      <c r="D29" s="88" t="s">
        <v>849</v>
      </c>
      <c r="E29" s="90" t="s">
        <v>661</v>
      </c>
      <c r="F29" s="91" t="s">
        <v>812</v>
      </c>
      <c r="G29" s="91">
        <v>1</v>
      </c>
      <c r="H29" s="91">
        <v>0.42</v>
      </c>
      <c r="I29" s="91" t="s">
        <v>850</v>
      </c>
      <c r="J29" s="91">
        <v>0.42</v>
      </c>
      <c r="K29" s="91" t="s">
        <v>851</v>
      </c>
      <c r="L29" s="91">
        <v>0.31578947368421051</v>
      </c>
      <c r="M29" s="91" t="s">
        <v>852</v>
      </c>
      <c r="N29" s="92">
        <v>0.31578947368421051</v>
      </c>
      <c r="O29" s="91" t="s">
        <v>853</v>
      </c>
      <c r="P29" s="91">
        <v>1.1870000000000001</v>
      </c>
      <c r="Q29" s="91">
        <f>IF(P29&gt;G29,100%,P29/G29)</f>
        <v>1</v>
      </c>
      <c r="R29" s="91" t="str">
        <f t="shared" si="1"/>
        <v>Meta cumplida</v>
      </c>
      <c r="S29" s="91" t="s">
        <v>28</v>
      </c>
      <c r="T29" s="93" t="s">
        <v>854</v>
      </c>
      <c r="U29" s="74"/>
      <c r="V29" s="83"/>
      <c r="W29" s="49"/>
      <c r="X29" s="49"/>
      <c r="Y29" s="34" t="s">
        <v>855</v>
      </c>
      <c r="Z29" s="35" t="s">
        <v>846</v>
      </c>
      <c r="AA29" s="36" t="s">
        <v>662</v>
      </c>
    </row>
    <row r="30" spans="1:111" customFormat="1" ht="99" customHeight="1" x14ac:dyDescent="0.35">
      <c r="A30" s="38" t="s">
        <v>833</v>
      </c>
      <c r="B30" s="39" t="s">
        <v>856</v>
      </c>
      <c r="C30" s="27" t="s">
        <v>857</v>
      </c>
      <c r="D30" s="39" t="s">
        <v>858</v>
      </c>
      <c r="E30" s="40" t="s">
        <v>667</v>
      </c>
      <c r="F30" s="20" t="e">
        <f>#REF!</f>
        <v>#REF!</v>
      </c>
      <c r="G30" s="20">
        <v>550</v>
      </c>
      <c r="H30" s="20">
        <v>244</v>
      </c>
      <c r="I30" s="20" t="s">
        <v>859</v>
      </c>
      <c r="J30" s="20">
        <v>221</v>
      </c>
      <c r="K30" s="20" t="s">
        <v>860</v>
      </c>
      <c r="L30" s="20">
        <v>222</v>
      </c>
      <c r="M30" s="20" t="s">
        <v>861</v>
      </c>
      <c r="N30" s="94">
        <v>234</v>
      </c>
      <c r="O30" s="20" t="s">
        <v>862</v>
      </c>
      <c r="P30" s="81">
        <v>224</v>
      </c>
      <c r="Q30" s="30">
        <f t="shared" si="0"/>
        <v>0.40727272727272729</v>
      </c>
      <c r="R30" s="81">
        <f t="shared" si="1"/>
        <v>326</v>
      </c>
      <c r="S30" s="81"/>
      <c r="T30" s="95" t="s">
        <v>863</v>
      </c>
      <c r="U30" s="2"/>
      <c r="V30" s="24"/>
      <c r="W30" s="25"/>
      <c r="X30" s="20"/>
      <c r="Y30" s="26" t="s">
        <v>855</v>
      </c>
      <c r="Z30" s="27" t="s">
        <v>846</v>
      </c>
      <c r="AA30" s="20" t="s">
        <v>662</v>
      </c>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row>
    <row r="31" spans="1:111" s="37" customFormat="1" ht="110.25" customHeight="1" x14ac:dyDescent="0.35">
      <c r="A31" s="45" t="s">
        <v>833</v>
      </c>
      <c r="B31" s="46" t="s">
        <v>864</v>
      </c>
      <c r="C31" s="35" t="s">
        <v>865</v>
      </c>
      <c r="D31" s="46" t="s">
        <v>866</v>
      </c>
      <c r="E31" s="47" t="s">
        <v>667</v>
      </c>
      <c r="F31" s="36">
        <v>0</v>
      </c>
      <c r="G31" s="36">
        <v>20</v>
      </c>
      <c r="H31" s="36">
        <v>0</v>
      </c>
      <c r="I31" s="36" t="s">
        <v>867</v>
      </c>
      <c r="J31" s="36">
        <v>0</v>
      </c>
      <c r="K31" s="36" t="s">
        <v>867</v>
      </c>
      <c r="L31" s="36">
        <v>0</v>
      </c>
      <c r="M31" s="36" t="s">
        <v>868</v>
      </c>
      <c r="N31" s="96">
        <v>0</v>
      </c>
      <c r="O31" s="36" t="s">
        <v>869</v>
      </c>
      <c r="P31" s="36">
        <v>0</v>
      </c>
      <c r="Q31" s="49">
        <f t="shared" si="0"/>
        <v>0</v>
      </c>
      <c r="R31" s="36">
        <f t="shared" si="1"/>
        <v>20</v>
      </c>
      <c r="S31" s="36"/>
      <c r="T31" s="97" t="s">
        <v>870</v>
      </c>
      <c r="U31" s="2"/>
      <c r="V31" s="72"/>
      <c r="W31" s="36"/>
      <c r="X31" s="36"/>
      <c r="Y31" s="34" t="s">
        <v>871</v>
      </c>
      <c r="Z31" s="35" t="s">
        <v>846</v>
      </c>
      <c r="AA31" s="36" t="s">
        <v>662</v>
      </c>
    </row>
    <row r="32" spans="1:111" customFormat="1" ht="200.15" customHeight="1" x14ac:dyDescent="0.35">
      <c r="A32" s="87" t="s">
        <v>833</v>
      </c>
      <c r="B32" s="88" t="s">
        <v>872</v>
      </c>
      <c r="C32" s="89" t="s">
        <v>873</v>
      </c>
      <c r="D32" s="88" t="s">
        <v>874</v>
      </c>
      <c r="E32" s="90" t="s">
        <v>667</v>
      </c>
      <c r="F32" s="98">
        <v>0</v>
      </c>
      <c r="G32" s="98">
        <v>25</v>
      </c>
      <c r="H32" s="98">
        <v>5</v>
      </c>
      <c r="I32" s="98" t="s">
        <v>875</v>
      </c>
      <c r="J32" s="98">
        <v>8</v>
      </c>
      <c r="K32" s="98" t="s">
        <v>876</v>
      </c>
      <c r="L32" s="98">
        <v>17</v>
      </c>
      <c r="M32" s="98" t="s">
        <v>877</v>
      </c>
      <c r="N32" s="99">
        <v>0</v>
      </c>
      <c r="O32" s="100"/>
      <c r="P32" s="98">
        <v>12</v>
      </c>
      <c r="Q32" s="91">
        <f t="shared" si="0"/>
        <v>0.48</v>
      </c>
      <c r="R32" s="98">
        <f t="shared" si="1"/>
        <v>13</v>
      </c>
      <c r="S32" s="98"/>
      <c r="T32" s="101" t="s">
        <v>878</v>
      </c>
      <c r="U32" s="2"/>
      <c r="V32" s="24"/>
      <c r="W32" s="25"/>
      <c r="X32" s="20"/>
      <c r="Y32" s="26" t="s">
        <v>855</v>
      </c>
      <c r="Z32" s="27" t="s">
        <v>846</v>
      </c>
      <c r="AA32" s="20" t="s">
        <v>662</v>
      </c>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row>
    <row r="33" spans="1:111" s="37" customFormat="1" ht="127.5" customHeight="1" x14ac:dyDescent="0.35">
      <c r="A33" s="87" t="s">
        <v>833</v>
      </c>
      <c r="B33" s="88" t="s">
        <v>879</v>
      </c>
      <c r="C33" s="89" t="s">
        <v>880</v>
      </c>
      <c r="D33" s="88" t="s">
        <v>881</v>
      </c>
      <c r="E33" s="90" t="s">
        <v>667</v>
      </c>
      <c r="F33" s="98">
        <v>0</v>
      </c>
      <c r="G33" s="98">
        <v>5</v>
      </c>
      <c r="H33" s="98">
        <v>5</v>
      </c>
      <c r="I33" s="98" t="s">
        <v>882</v>
      </c>
      <c r="J33" s="98">
        <v>6</v>
      </c>
      <c r="K33" s="100" t="s">
        <v>883</v>
      </c>
      <c r="L33" s="98">
        <v>2</v>
      </c>
      <c r="M33" s="98" t="s">
        <v>884</v>
      </c>
      <c r="N33" s="99">
        <v>13</v>
      </c>
      <c r="O33" s="100" t="s">
        <v>885</v>
      </c>
      <c r="P33" s="98">
        <v>13</v>
      </c>
      <c r="Q33" s="91">
        <f t="shared" si="0"/>
        <v>1</v>
      </c>
      <c r="R33" s="98" t="str">
        <f t="shared" si="1"/>
        <v>Meta cumplida</v>
      </c>
      <c r="S33" s="98"/>
      <c r="T33" s="101" t="s">
        <v>886</v>
      </c>
      <c r="U33" s="2"/>
      <c r="V33" s="72"/>
      <c r="W33" s="36"/>
      <c r="X33" s="36"/>
      <c r="Y33" s="34" t="s">
        <v>887</v>
      </c>
      <c r="Z33" s="35" t="s">
        <v>846</v>
      </c>
      <c r="AA33" s="36" t="s">
        <v>662</v>
      </c>
    </row>
    <row r="34" spans="1:111" customFormat="1" ht="99.75" customHeight="1" x14ac:dyDescent="0.35">
      <c r="A34" s="38" t="s">
        <v>833</v>
      </c>
      <c r="B34" s="39" t="s">
        <v>888</v>
      </c>
      <c r="C34" s="27" t="s">
        <v>889</v>
      </c>
      <c r="D34" s="39" t="s">
        <v>890</v>
      </c>
      <c r="E34" s="40" t="s">
        <v>661</v>
      </c>
      <c r="F34" s="22">
        <v>0</v>
      </c>
      <c r="G34" s="22">
        <v>0.5</v>
      </c>
      <c r="H34" s="22">
        <v>0.31317829457364343</v>
      </c>
      <c r="I34" s="22" t="s">
        <v>891</v>
      </c>
      <c r="J34" s="22">
        <v>0.33069620253164556</v>
      </c>
      <c r="K34" s="102" t="s">
        <v>892</v>
      </c>
      <c r="L34" s="22">
        <v>0.36042944785276071</v>
      </c>
      <c r="M34" s="22" t="s">
        <v>893</v>
      </c>
      <c r="N34" s="68">
        <v>0.3881</v>
      </c>
      <c r="O34" s="22" t="s">
        <v>894</v>
      </c>
      <c r="P34" s="22">
        <f>265/609</f>
        <v>0.43513957307060758</v>
      </c>
      <c r="Q34" s="22">
        <f>IF(P34&gt;G34,100%,P34/G34)</f>
        <v>0.87027914614121515</v>
      </c>
      <c r="R34" s="22">
        <f t="shared" si="1"/>
        <v>6.4860426929392423E-2</v>
      </c>
      <c r="S34" s="22"/>
      <c r="T34" s="103" t="s">
        <v>895</v>
      </c>
      <c r="U34" s="74"/>
      <c r="V34" s="75"/>
      <c r="W34" s="76"/>
      <c r="X34" s="22"/>
      <c r="Y34" s="26" t="s">
        <v>24</v>
      </c>
      <c r="Z34" s="27" t="s">
        <v>846</v>
      </c>
      <c r="AA34" s="20" t="s">
        <v>662</v>
      </c>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row>
    <row r="35" spans="1:111" ht="21.75" customHeight="1" x14ac:dyDescent="0.35">
      <c r="B35" s="333" t="s">
        <v>896</v>
      </c>
      <c r="C35" s="333"/>
      <c r="D35" s="333"/>
      <c r="E35" s="333"/>
      <c r="F35" s="333"/>
      <c r="G35" s="333"/>
      <c r="H35" s="333"/>
      <c r="I35" s="333"/>
      <c r="J35" s="333"/>
      <c r="K35" s="333"/>
      <c r="L35" s="333"/>
      <c r="M35" s="333"/>
      <c r="N35" s="333"/>
      <c r="O35" s="333"/>
      <c r="P35" s="333"/>
      <c r="Q35" s="333"/>
      <c r="R35" s="333"/>
      <c r="S35" s="333"/>
      <c r="T35" s="333"/>
    </row>
    <row r="36" spans="1:111" s="13" customFormat="1" ht="31.5" customHeight="1" x14ac:dyDescent="0.35">
      <c r="A36" s="4" t="s">
        <v>685</v>
      </c>
      <c r="B36" s="7" t="s">
        <v>686</v>
      </c>
      <c r="C36" s="7" t="s">
        <v>687</v>
      </c>
      <c r="D36" s="7" t="s">
        <v>688</v>
      </c>
      <c r="E36" s="7" t="s">
        <v>689</v>
      </c>
      <c r="F36" s="7" t="s">
        <v>690</v>
      </c>
      <c r="G36" s="7" t="s">
        <v>691</v>
      </c>
      <c r="H36" s="7" t="s">
        <v>692</v>
      </c>
      <c r="I36" s="7" t="s">
        <v>693</v>
      </c>
      <c r="J36" s="7" t="s">
        <v>694</v>
      </c>
      <c r="K36" s="7" t="s">
        <v>693</v>
      </c>
      <c r="L36" s="7" t="s">
        <v>695</v>
      </c>
      <c r="M36" s="7" t="s">
        <v>693</v>
      </c>
      <c r="N36" s="7" t="s">
        <v>696</v>
      </c>
      <c r="O36" s="7" t="s">
        <v>693</v>
      </c>
      <c r="P36" s="7" t="s">
        <v>697</v>
      </c>
      <c r="Q36" s="8" t="s">
        <v>698</v>
      </c>
      <c r="R36" s="7" t="s">
        <v>699</v>
      </c>
      <c r="S36" s="7"/>
      <c r="T36" s="9" t="s">
        <v>700</v>
      </c>
      <c r="U36" s="10"/>
      <c r="V36" s="11" t="s">
        <v>701</v>
      </c>
      <c r="W36" s="6" t="s">
        <v>702</v>
      </c>
      <c r="X36" s="5" t="s">
        <v>703</v>
      </c>
      <c r="Y36" s="5" t="s">
        <v>704</v>
      </c>
      <c r="Z36" s="5" t="s">
        <v>705</v>
      </c>
      <c r="AA36" s="5" t="s">
        <v>706</v>
      </c>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row>
    <row r="37" spans="1:111" s="37" customFormat="1" ht="212.25" customHeight="1" x14ac:dyDescent="0.35">
      <c r="A37" s="87" t="s">
        <v>674</v>
      </c>
      <c r="B37" s="88" t="s">
        <v>897</v>
      </c>
      <c r="C37" s="89" t="s">
        <v>898</v>
      </c>
      <c r="D37" s="88" t="s">
        <v>899</v>
      </c>
      <c r="E37" s="90" t="s">
        <v>667</v>
      </c>
      <c r="F37" s="100">
        <v>104609</v>
      </c>
      <c r="G37" s="100">
        <v>183609</v>
      </c>
      <c r="H37" s="104">
        <v>117446.07</v>
      </c>
      <c r="I37" s="100" t="s">
        <v>900</v>
      </c>
      <c r="J37" s="104">
        <v>117446.07</v>
      </c>
      <c r="K37" s="100" t="s">
        <v>901</v>
      </c>
      <c r="L37" s="104">
        <v>117446.07</v>
      </c>
      <c r="M37" s="100" t="s">
        <v>902</v>
      </c>
      <c r="N37" s="105">
        <v>116103.24</v>
      </c>
      <c r="O37" s="100" t="s">
        <v>903</v>
      </c>
      <c r="P37" s="104">
        <v>113078.19</v>
      </c>
      <c r="Q37" s="91">
        <f t="shared" si="0"/>
        <v>0.61586409162949529</v>
      </c>
      <c r="R37" s="104">
        <f t="shared" si="1"/>
        <v>70530.81</v>
      </c>
      <c r="S37" s="104"/>
      <c r="T37" s="106" t="s">
        <v>904</v>
      </c>
      <c r="U37" s="107"/>
      <c r="V37" s="108"/>
      <c r="W37" s="70"/>
      <c r="X37" s="70"/>
      <c r="Y37" s="34" t="s">
        <v>905</v>
      </c>
      <c r="Z37" s="35" t="s">
        <v>906</v>
      </c>
      <c r="AA37" s="36" t="s">
        <v>662</v>
      </c>
    </row>
    <row r="38" spans="1:111" customFormat="1" ht="342" customHeight="1" x14ac:dyDescent="0.35">
      <c r="A38" s="38" t="s">
        <v>674</v>
      </c>
      <c r="B38" s="39" t="s">
        <v>907</v>
      </c>
      <c r="C38" s="27" t="s">
        <v>908</v>
      </c>
      <c r="D38" s="39" t="s">
        <v>909</v>
      </c>
      <c r="E38" s="40" t="s">
        <v>667</v>
      </c>
      <c r="F38" s="20">
        <v>0</v>
      </c>
      <c r="G38" s="20">
        <v>4</v>
      </c>
      <c r="H38" s="20">
        <v>1</v>
      </c>
      <c r="I38" s="20" t="s">
        <v>910</v>
      </c>
      <c r="J38" s="20">
        <v>1</v>
      </c>
      <c r="K38" s="20" t="s">
        <v>911</v>
      </c>
      <c r="L38" s="20">
        <v>1</v>
      </c>
      <c r="M38" s="20" t="s">
        <v>912</v>
      </c>
      <c r="N38" s="20">
        <v>2</v>
      </c>
      <c r="O38" s="20" t="s">
        <v>913</v>
      </c>
      <c r="P38" s="20">
        <v>2</v>
      </c>
      <c r="Q38" s="22">
        <f t="shared" si="0"/>
        <v>0.5</v>
      </c>
      <c r="R38" s="20">
        <f t="shared" si="1"/>
        <v>2</v>
      </c>
      <c r="S38" s="20"/>
      <c r="T38" s="109" t="s">
        <v>914</v>
      </c>
      <c r="U38" s="2"/>
      <c r="V38" s="24"/>
      <c r="W38" s="25"/>
      <c r="X38" s="20"/>
      <c r="Y38" s="26" t="s">
        <v>915</v>
      </c>
      <c r="Z38" s="27" t="s">
        <v>906</v>
      </c>
      <c r="AA38" s="20" t="s">
        <v>662</v>
      </c>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row>
    <row r="39" spans="1:111" s="37" customFormat="1" ht="78" customHeight="1" x14ac:dyDescent="0.35">
      <c r="A39" s="45" t="s">
        <v>674</v>
      </c>
      <c r="B39" s="46" t="s">
        <v>916</v>
      </c>
      <c r="C39" s="35" t="s">
        <v>917</v>
      </c>
      <c r="D39" s="46" t="s">
        <v>918</v>
      </c>
      <c r="E39" s="47" t="s">
        <v>672</v>
      </c>
      <c r="F39" s="36" t="s">
        <v>812</v>
      </c>
      <c r="G39" s="36" t="s">
        <v>919</v>
      </c>
      <c r="H39" s="36" t="s">
        <v>812</v>
      </c>
      <c r="I39" s="36" t="s">
        <v>920</v>
      </c>
      <c r="J39" s="36" t="s">
        <v>812</v>
      </c>
      <c r="K39" s="36" t="s">
        <v>920</v>
      </c>
      <c r="L39" s="36" t="s">
        <v>812</v>
      </c>
      <c r="M39" s="36" t="s">
        <v>921</v>
      </c>
      <c r="N39" s="36" t="s">
        <v>812</v>
      </c>
      <c r="O39" s="36" t="s">
        <v>921</v>
      </c>
      <c r="P39" s="36">
        <v>0</v>
      </c>
      <c r="Q39" s="49">
        <v>0</v>
      </c>
      <c r="R39" s="77">
        <v>1</v>
      </c>
      <c r="S39" s="77"/>
      <c r="T39" s="97" t="s">
        <v>922</v>
      </c>
      <c r="U39" s="2"/>
      <c r="V39" s="72"/>
      <c r="W39" s="36"/>
      <c r="X39" s="36"/>
      <c r="Y39" s="34" t="s">
        <v>923</v>
      </c>
      <c r="Z39" s="35" t="s">
        <v>906</v>
      </c>
      <c r="AA39" s="36" t="s">
        <v>662</v>
      </c>
    </row>
    <row r="40" spans="1:111" s="116" customFormat="1" ht="294.75" customHeight="1" x14ac:dyDescent="0.35">
      <c r="A40" s="38" t="s">
        <v>674</v>
      </c>
      <c r="B40" s="39" t="s">
        <v>924</v>
      </c>
      <c r="C40" s="27" t="s">
        <v>925</v>
      </c>
      <c r="D40" s="39" t="s">
        <v>926</v>
      </c>
      <c r="E40" s="40" t="s">
        <v>661</v>
      </c>
      <c r="F40" s="19">
        <v>0.26</v>
      </c>
      <c r="G40" s="19">
        <v>1</v>
      </c>
      <c r="H40" s="110">
        <v>0.27500000000000002</v>
      </c>
      <c r="I40" s="19" t="s">
        <v>927</v>
      </c>
      <c r="J40" s="110">
        <v>0.27500000000000002</v>
      </c>
      <c r="K40" s="19" t="s">
        <v>928</v>
      </c>
      <c r="L40" s="110">
        <v>0.27500000000000002</v>
      </c>
      <c r="M40" s="19" t="s">
        <v>929</v>
      </c>
      <c r="N40" s="19">
        <v>0.74409448818897606</v>
      </c>
      <c r="O40" s="19" t="s">
        <v>930</v>
      </c>
      <c r="P40" s="111">
        <f>(47/(238-26))</f>
        <v>0.22169811320754718</v>
      </c>
      <c r="Q40" s="30">
        <f t="shared" si="0"/>
        <v>0.22169811320754718</v>
      </c>
      <c r="R40" s="111">
        <f t="shared" si="1"/>
        <v>0.77830188679245282</v>
      </c>
      <c r="S40" s="111"/>
      <c r="T40" s="112" t="s">
        <v>931</v>
      </c>
      <c r="U40" s="113"/>
      <c r="V40" s="114"/>
      <c r="W40" s="18"/>
      <c r="X40" s="18"/>
      <c r="Y40" s="115" t="s">
        <v>932</v>
      </c>
      <c r="Z40" s="16" t="s">
        <v>906</v>
      </c>
      <c r="AA40" s="81" t="s">
        <v>662</v>
      </c>
    </row>
    <row r="41" spans="1:111" s="37" customFormat="1" ht="198.75" customHeight="1" x14ac:dyDescent="0.35">
      <c r="A41" s="14" t="s">
        <v>674</v>
      </c>
      <c r="B41" s="15" t="s">
        <v>675</v>
      </c>
      <c r="C41" s="16" t="s">
        <v>676</v>
      </c>
      <c r="D41" s="15" t="s">
        <v>677</v>
      </c>
      <c r="E41" s="17" t="s">
        <v>667</v>
      </c>
      <c r="F41" s="81">
        <v>670</v>
      </c>
      <c r="G41" s="81">
        <v>980</v>
      </c>
      <c r="H41" s="36">
        <v>645</v>
      </c>
      <c r="I41" s="36" t="s">
        <v>933</v>
      </c>
      <c r="J41" s="36">
        <v>632</v>
      </c>
      <c r="K41" s="36" t="s">
        <v>934</v>
      </c>
      <c r="L41" s="36">
        <v>652</v>
      </c>
      <c r="M41" s="36" t="s">
        <v>935</v>
      </c>
      <c r="N41" s="36">
        <v>639</v>
      </c>
      <c r="O41" s="36" t="s">
        <v>936</v>
      </c>
      <c r="P41" s="81">
        <v>609</v>
      </c>
      <c r="Q41" s="30">
        <f t="shared" si="0"/>
        <v>0.62142857142857144</v>
      </c>
      <c r="R41" s="81">
        <f t="shared" si="1"/>
        <v>371</v>
      </c>
      <c r="S41" s="81"/>
      <c r="T41" s="95" t="s">
        <v>937</v>
      </c>
      <c r="U41" s="2"/>
      <c r="V41" s="72"/>
      <c r="W41" s="36"/>
      <c r="X41" s="36"/>
      <c r="Y41" s="34" t="s">
        <v>938</v>
      </c>
      <c r="Z41" s="35" t="s">
        <v>906</v>
      </c>
      <c r="AA41" s="36" t="s">
        <v>662</v>
      </c>
    </row>
    <row r="42" spans="1:111" customFormat="1" ht="117" customHeight="1" x14ac:dyDescent="0.35">
      <c r="A42" s="38" t="s">
        <v>674</v>
      </c>
      <c r="B42" s="39" t="s">
        <v>939</v>
      </c>
      <c r="C42" s="27" t="s">
        <v>940</v>
      </c>
      <c r="D42" s="39" t="s">
        <v>941</v>
      </c>
      <c r="E42" s="40" t="s">
        <v>942</v>
      </c>
      <c r="F42" s="19">
        <v>0</v>
      </c>
      <c r="G42" s="19">
        <v>0.3</v>
      </c>
      <c r="H42" s="19">
        <v>0</v>
      </c>
      <c r="I42" s="19" t="s">
        <v>943</v>
      </c>
      <c r="J42" s="19">
        <v>0</v>
      </c>
      <c r="K42" s="19" t="s">
        <v>944</v>
      </c>
      <c r="L42" s="19">
        <v>0</v>
      </c>
      <c r="M42" s="19" t="s">
        <v>945</v>
      </c>
      <c r="N42" s="19">
        <v>0</v>
      </c>
      <c r="O42" s="19" t="s">
        <v>946</v>
      </c>
      <c r="P42" s="19" t="s">
        <v>672</v>
      </c>
      <c r="Q42" s="22" t="s">
        <v>672</v>
      </c>
      <c r="R42" s="19" t="s">
        <v>672</v>
      </c>
      <c r="S42" s="19"/>
      <c r="T42" s="117" t="s">
        <v>946</v>
      </c>
      <c r="U42" s="113"/>
      <c r="V42" s="118"/>
      <c r="W42" s="119"/>
      <c r="X42" s="19"/>
      <c r="Y42" s="26" t="s">
        <v>947</v>
      </c>
      <c r="Z42" s="27" t="s">
        <v>906</v>
      </c>
      <c r="AA42" s="20" t="s">
        <v>662</v>
      </c>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row>
    <row r="43" spans="1:111" ht="21.75" customHeight="1" x14ac:dyDescent="0.35">
      <c r="B43" s="333" t="s">
        <v>896</v>
      </c>
      <c r="C43" s="333"/>
      <c r="D43" s="333"/>
      <c r="E43" s="333"/>
      <c r="F43" s="333"/>
      <c r="G43" s="333"/>
      <c r="H43" s="333"/>
      <c r="I43" s="333"/>
      <c r="J43" s="333"/>
      <c r="K43" s="333"/>
      <c r="L43" s="333"/>
      <c r="M43" s="333"/>
      <c r="N43" s="333"/>
      <c r="O43" s="333"/>
      <c r="P43" s="333"/>
      <c r="Q43" s="333"/>
      <c r="R43" s="333"/>
      <c r="S43" s="333"/>
      <c r="T43" s="333"/>
    </row>
    <row r="44" spans="1:111" s="13" customFormat="1" ht="31.5" customHeight="1" x14ac:dyDescent="0.35">
      <c r="A44" s="4" t="s">
        <v>685</v>
      </c>
      <c r="B44" s="7" t="s">
        <v>686</v>
      </c>
      <c r="C44" s="7" t="s">
        <v>687</v>
      </c>
      <c r="D44" s="7" t="s">
        <v>688</v>
      </c>
      <c r="E44" s="7" t="s">
        <v>689</v>
      </c>
      <c r="F44" s="7" t="s">
        <v>690</v>
      </c>
      <c r="G44" s="7" t="s">
        <v>691</v>
      </c>
      <c r="H44" s="7" t="s">
        <v>692</v>
      </c>
      <c r="I44" s="7" t="s">
        <v>693</v>
      </c>
      <c r="J44" s="7" t="s">
        <v>694</v>
      </c>
      <c r="K44" s="7" t="s">
        <v>693</v>
      </c>
      <c r="L44" s="7" t="s">
        <v>695</v>
      </c>
      <c r="M44" s="7" t="s">
        <v>693</v>
      </c>
      <c r="N44" s="7" t="s">
        <v>696</v>
      </c>
      <c r="O44" s="7" t="s">
        <v>693</v>
      </c>
      <c r="P44" s="7" t="s">
        <v>697</v>
      </c>
      <c r="Q44" s="8" t="s">
        <v>698</v>
      </c>
      <c r="R44" s="7" t="s">
        <v>699</v>
      </c>
      <c r="S44" s="7"/>
      <c r="T44" s="9" t="s">
        <v>700</v>
      </c>
      <c r="U44" s="10"/>
      <c r="V44" s="11" t="s">
        <v>701</v>
      </c>
      <c r="W44" s="6" t="s">
        <v>702</v>
      </c>
      <c r="X44" s="5" t="s">
        <v>703</v>
      </c>
      <c r="Y44" s="5" t="s">
        <v>704</v>
      </c>
      <c r="Z44" s="5" t="s">
        <v>705</v>
      </c>
      <c r="AA44" s="5" t="s">
        <v>706</v>
      </c>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row>
    <row r="45" spans="1:111" s="37" customFormat="1" ht="62.25" customHeight="1" x14ac:dyDescent="0.35">
      <c r="A45" s="45" t="s">
        <v>948</v>
      </c>
      <c r="B45" s="46" t="s">
        <v>949</v>
      </c>
      <c r="C45" s="35" t="s">
        <v>950</v>
      </c>
      <c r="D45" s="46" t="s">
        <v>951</v>
      </c>
      <c r="E45" s="47" t="s">
        <v>667</v>
      </c>
      <c r="F45" s="36">
        <v>0</v>
      </c>
      <c r="G45" s="36">
        <v>6</v>
      </c>
      <c r="H45" s="36">
        <v>0</v>
      </c>
      <c r="I45" s="36" t="s">
        <v>952</v>
      </c>
      <c r="J45" s="36">
        <v>0</v>
      </c>
      <c r="K45" s="36" t="s">
        <v>952</v>
      </c>
      <c r="L45" s="36">
        <v>0</v>
      </c>
      <c r="M45" s="36" t="s">
        <v>952</v>
      </c>
      <c r="N45" s="36">
        <v>0</v>
      </c>
      <c r="O45" s="36" t="s">
        <v>952</v>
      </c>
      <c r="P45" s="36" t="s">
        <v>672</v>
      </c>
      <c r="Q45" s="49" t="s">
        <v>672</v>
      </c>
      <c r="R45" s="36" t="s">
        <v>672</v>
      </c>
      <c r="S45" s="36"/>
      <c r="T45" s="97" t="s">
        <v>953</v>
      </c>
      <c r="U45" s="2"/>
      <c r="V45" s="72"/>
      <c r="W45" s="36"/>
      <c r="X45" s="36"/>
      <c r="Y45" s="34" t="s">
        <v>954</v>
      </c>
      <c r="Z45" s="35" t="s">
        <v>955</v>
      </c>
      <c r="AA45" s="36" t="s">
        <v>662</v>
      </c>
    </row>
    <row r="46" spans="1:111" customFormat="1" ht="70.5" customHeight="1" x14ac:dyDescent="0.35">
      <c r="A46" s="38" t="s">
        <v>948</v>
      </c>
      <c r="B46" s="39" t="s">
        <v>956</v>
      </c>
      <c r="C46" s="27" t="s">
        <v>957</v>
      </c>
      <c r="D46" s="39" t="s">
        <v>958</v>
      </c>
      <c r="E46" s="40" t="s">
        <v>661</v>
      </c>
      <c r="F46" s="19">
        <v>0.06</v>
      </c>
      <c r="G46" s="19">
        <v>1</v>
      </c>
      <c r="H46" s="19">
        <v>0</v>
      </c>
      <c r="I46" s="19" t="s">
        <v>959</v>
      </c>
      <c r="J46" s="19">
        <v>0</v>
      </c>
      <c r="K46" s="19" t="s">
        <v>959</v>
      </c>
      <c r="L46" s="19">
        <v>0</v>
      </c>
      <c r="M46" s="19" t="s">
        <v>959</v>
      </c>
      <c r="N46" s="19">
        <v>0</v>
      </c>
      <c r="O46" s="19" t="s">
        <v>959</v>
      </c>
      <c r="P46" s="19" t="s">
        <v>672</v>
      </c>
      <c r="Q46" s="22" t="s">
        <v>672</v>
      </c>
      <c r="R46" s="19" t="s">
        <v>672</v>
      </c>
      <c r="S46" s="19"/>
      <c r="T46" s="117" t="s">
        <v>953</v>
      </c>
      <c r="U46" s="113"/>
      <c r="V46" s="118"/>
      <c r="W46" s="119"/>
      <c r="X46" s="19"/>
      <c r="Y46" s="26" t="s">
        <v>954</v>
      </c>
      <c r="Z46" s="27" t="s">
        <v>955</v>
      </c>
      <c r="AA46" s="20" t="s">
        <v>662</v>
      </c>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row>
    <row r="47" spans="1:111" s="37" customFormat="1" ht="234.65" customHeight="1" x14ac:dyDescent="0.35">
      <c r="A47" s="87" t="s">
        <v>948</v>
      </c>
      <c r="B47" s="88" t="s">
        <v>960</v>
      </c>
      <c r="C47" s="89" t="s">
        <v>957</v>
      </c>
      <c r="D47" s="88" t="s">
        <v>961</v>
      </c>
      <c r="E47" s="90" t="s">
        <v>661</v>
      </c>
      <c r="F47" s="120">
        <v>0.93</v>
      </c>
      <c r="G47" s="120">
        <v>1</v>
      </c>
      <c r="H47" s="120">
        <v>0.93</v>
      </c>
      <c r="I47" s="120" t="s">
        <v>962</v>
      </c>
      <c r="J47" s="120">
        <v>0.95</v>
      </c>
      <c r="K47" s="120" t="s">
        <v>963</v>
      </c>
      <c r="L47" s="120">
        <v>0.92100000000000004</v>
      </c>
      <c r="M47" s="120" t="s">
        <v>964</v>
      </c>
      <c r="N47" s="120">
        <v>0.92</v>
      </c>
      <c r="O47" s="120" t="s">
        <v>965</v>
      </c>
      <c r="P47" s="120">
        <v>0.99</v>
      </c>
      <c r="Q47" s="91">
        <f t="shared" si="0"/>
        <v>0.99</v>
      </c>
      <c r="R47" s="120">
        <f t="shared" si="1"/>
        <v>1.0000000000000009E-2</v>
      </c>
      <c r="S47" s="120"/>
      <c r="T47" s="121" t="s">
        <v>966</v>
      </c>
      <c r="U47" s="113"/>
      <c r="V47" s="122"/>
      <c r="W47" s="77"/>
      <c r="X47" s="77"/>
      <c r="Y47" s="34" t="s">
        <v>217</v>
      </c>
      <c r="Z47" s="35" t="s">
        <v>955</v>
      </c>
      <c r="AA47" s="36" t="s">
        <v>662</v>
      </c>
    </row>
    <row r="48" spans="1:111" customFormat="1" ht="141.75" customHeight="1" x14ac:dyDescent="0.35">
      <c r="A48" s="38" t="s">
        <v>948</v>
      </c>
      <c r="B48" s="39" t="s">
        <v>967</v>
      </c>
      <c r="C48" s="27" t="s">
        <v>968</v>
      </c>
      <c r="D48" s="39" t="s">
        <v>969</v>
      </c>
      <c r="E48" s="40" t="s">
        <v>661</v>
      </c>
      <c r="F48" s="20" t="s">
        <v>812</v>
      </c>
      <c r="G48" s="19">
        <v>1</v>
      </c>
      <c r="H48" s="20">
        <v>1</v>
      </c>
      <c r="I48" s="20"/>
      <c r="J48" s="20">
        <v>1</v>
      </c>
      <c r="K48" s="20"/>
      <c r="L48" s="20">
        <v>0.88297872340425532</v>
      </c>
      <c r="M48" s="20"/>
      <c r="N48" s="20">
        <v>1</v>
      </c>
      <c r="O48" s="20"/>
      <c r="P48" s="123">
        <v>0.88300000000000001</v>
      </c>
      <c r="Q48" s="30">
        <f t="shared" si="0"/>
        <v>0.88300000000000001</v>
      </c>
      <c r="R48" s="123">
        <f t="shared" si="1"/>
        <v>0.11699999999999999</v>
      </c>
      <c r="S48" s="123"/>
      <c r="T48" s="124"/>
      <c r="U48" s="2"/>
      <c r="V48" s="24"/>
      <c r="W48" s="25"/>
      <c r="X48" s="20"/>
      <c r="Y48" s="26" t="s">
        <v>970</v>
      </c>
      <c r="Z48" s="27" t="s">
        <v>955</v>
      </c>
      <c r="AA48" s="20" t="s">
        <v>662</v>
      </c>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row>
    <row r="49" spans="1:111" s="37" customFormat="1" ht="228" customHeight="1" x14ac:dyDescent="0.35">
      <c r="A49" s="45" t="s">
        <v>948</v>
      </c>
      <c r="B49" s="88" t="s">
        <v>971</v>
      </c>
      <c r="C49" s="89" t="s">
        <v>972</v>
      </c>
      <c r="D49" s="88" t="s">
        <v>973</v>
      </c>
      <c r="E49" s="90" t="s">
        <v>661</v>
      </c>
      <c r="F49" s="98" t="s">
        <v>812</v>
      </c>
      <c r="G49" s="120">
        <v>0.8</v>
      </c>
      <c r="H49" s="98">
        <v>0</v>
      </c>
      <c r="I49" s="98" t="s">
        <v>974</v>
      </c>
      <c r="J49" s="98">
        <v>0</v>
      </c>
      <c r="K49" s="98" t="s">
        <v>975</v>
      </c>
      <c r="L49" s="125">
        <v>0.94</v>
      </c>
      <c r="M49" s="98" t="s">
        <v>976</v>
      </c>
      <c r="N49" s="126">
        <v>0.998</v>
      </c>
      <c r="O49" s="98" t="s">
        <v>977</v>
      </c>
      <c r="P49" s="126">
        <v>0.98699999999999999</v>
      </c>
      <c r="Q49" s="91">
        <f t="shared" si="0"/>
        <v>1</v>
      </c>
      <c r="R49" s="126" t="str">
        <f t="shared" si="1"/>
        <v>Meta cumplida</v>
      </c>
      <c r="S49" s="126"/>
      <c r="T49" s="101" t="s">
        <v>978</v>
      </c>
      <c r="U49" s="2"/>
      <c r="V49" s="72"/>
      <c r="W49" s="36"/>
      <c r="X49" s="36"/>
      <c r="Y49" s="34" t="s">
        <v>135</v>
      </c>
      <c r="Z49" s="35" t="s">
        <v>955</v>
      </c>
      <c r="AA49" s="36" t="s">
        <v>662</v>
      </c>
    </row>
    <row r="50" spans="1:111" customFormat="1" ht="186" customHeight="1" x14ac:dyDescent="0.35">
      <c r="A50" s="38" t="s">
        <v>948</v>
      </c>
      <c r="B50" s="39" t="s">
        <v>979</v>
      </c>
      <c r="C50" s="27" t="s">
        <v>980</v>
      </c>
      <c r="D50" s="39" t="s">
        <v>981</v>
      </c>
      <c r="E50" s="40" t="s">
        <v>661</v>
      </c>
      <c r="F50" s="20" t="s">
        <v>812</v>
      </c>
      <c r="G50" s="127">
        <v>1</v>
      </c>
      <c r="H50" s="127">
        <v>1</v>
      </c>
      <c r="I50" s="20" t="s">
        <v>982</v>
      </c>
      <c r="J50" s="19">
        <v>1</v>
      </c>
      <c r="K50" s="20" t="s">
        <v>983</v>
      </c>
      <c r="L50" s="19">
        <v>1</v>
      </c>
      <c r="M50" s="20" t="s">
        <v>984</v>
      </c>
      <c r="N50" s="19">
        <v>1</v>
      </c>
      <c r="O50" s="20" t="s">
        <v>985</v>
      </c>
      <c r="P50" s="18">
        <f>552/552</f>
        <v>1</v>
      </c>
      <c r="Q50" s="30">
        <f t="shared" si="0"/>
        <v>1</v>
      </c>
      <c r="R50" s="18">
        <f t="shared" si="1"/>
        <v>0</v>
      </c>
      <c r="S50" s="18"/>
      <c r="T50" s="95" t="s">
        <v>986</v>
      </c>
      <c r="U50" s="2"/>
      <c r="V50" s="24"/>
      <c r="W50" s="25"/>
      <c r="X50" s="20"/>
      <c r="Y50" s="26" t="s">
        <v>217</v>
      </c>
      <c r="Z50" s="27" t="s">
        <v>955</v>
      </c>
      <c r="AA50" s="20" t="s">
        <v>662</v>
      </c>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row>
    <row r="51" spans="1:111" s="37" customFormat="1" ht="138" customHeight="1" x14ac:dyDescent="0.35">
      <c r="A51" s="45" t="s">
        <v>948</v>
      </c>
      <c r="B51" s="46" t="s">
        <v>987</v>
      </c>
      <c r="C51" s="35" t="s">
        <v>980</v>
      </c>
      <c r="D51" s="46" t="s">
        <v>988</v>
      </c>
      <c r="E51" s="47" t="s">
        <v>661</v>
      </c>
      <c r="F51" s="77">
        <v>1</v>
      </c>
      <c r="G51" s="77">
        <v>1</v>
      </c>
      <c r="H51" s="77">
        <v>1</v>
      </c>
      <c r="I51" s="77" t="s">
        <v>989</v>
      </c>
      <c r="J51" s="77">
        <v>0.86363636363636365</v>
      </c>
      <c r="K51" s="77" t="s">
        <v>990</v>
      </c>
      <c r="L51" s="77">
        <v>0.59090909090909094</v>
      </c>
      <c r="M51" s="77" t="s">
        <v>991</v>
      </c>
      <c r="N51" s="77">
        <v>0.45500000000000002</v>
      </c>
      <c r="O51" s="77" t="s">
        <v>991</v>
      </c>
      <c r="P51" s="86">
        <f>15.03/22</f>
        <v>0.68318181818181811</v>
      </c>
      <c r="Q51" s="49">
        <f t="shared" si="0"/>
        <v>0.68318181818181811</v>
      </c>
      <c r="R51" s="77">
        <f t="shared" si="1"/>
        <v>0.31681818181818189</v>
      </c>
      <c r="S51" s="77"/>
      <c r="T51" s="128" t="s">
        <v>992</v>
      </c>
      <c r="U51" s="113"/>
      <c r="V51" s="122"/>
      <c r="W51" s="77"/>
      <c r="X51" s="77"/>
      <c r="Y51" s="34" t="s">
        <v>905</v>
      </c>
      <c r="Z51" s="35" t="s">
        <v>955</v>
      </c>
      <c r="AA51" s="36" t="s">
        <v>662</v>
      </c>
    </row>
    <row r="52" spans="1:111" customFormat="1" ht="261.75" customHeight="1" x14ac:dyDescent="0.35">
      <c r="A52" s="38" t="s">
        <v>948</v>
      </c>
      <c r="B52" s="39" t="s">
        <v>993</v>
      </c>
      <c r="C52" s="27" t="s">
        <v>994</v>
      </c>
      <c r="D52" s="39" t="s">
        <v>995</v>
      </c>
      <c r="E52" s="40" t="s">
        <v>661</v>
      </c>
      <c r="F52" s="19">
        <v>0</v>
      </c>
      <c r="G52" s="19">
        <v>1</v>
      </c>
      <c r="H52" s="19">
        <v>0</v>
      </c>
      <c r="I52" s="19" t="s">
        <v>996</v>
      </c>
      <c r="J52" s="19">
        <v>0</v>
      </c>
      <c r="K52" s="19" t="s">
        <v>996</v>
      </c>
      <c r="L52" s="19">
        <v>0</v>
      </c>
      <c r="M52" s="19" t="s">
        <v>996</v>
      </c>
      <c r="N52" s="19">
        <v>0</v>
      </c>
      <c r="O52" s="19" t="s">
        <v>997</v>
      </c>
      <c r="P52" s="129">
        <f>1/8</f>
        <v>0.125</v>
      </c>
      <c r="Q52" s="130">
        <f>IF(P52&gt;G52,100%,P52/G52)</f>
        <v>0.125</v>
      </c>
      <c r="R52" s="129">
        <f t="shared" si="1"/>
        <v>0.875</v>
      </c>
      <c r="S52" s="129"/>
      <c r="T52" s="131" t="s">
        <v>998</v>
      </c>
      <c r="U52" s="113"/>
      <c r="V52" s="118"/>
      <c r="W52" s="119"/>
      <c r="X52" s="19"/>
      <c r="Y52" s="26" t="s">
        <v>999</v>
      </c>
      <c r="Z52" s="27" t="s">
        <v>955</v>
      </c>
      <c r="AA52" s="20" t="s">
        <v>662</v>
      </c>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row>
    <row r="53" spans="1:111" s="37" customFormat="1" ht="261" customHeight="1" x14ac:dyDescent="0.35">
      <c r="A53" s="87" t="s">
        <v>948</v>
      </c>
      <c r="B53" s="88" t="s">
        <v>1000</v>
      </c>
      <c r="C53" s="89" t="s">
        <v>1001</v>
      </c>
      <c r="D53" s="88" t="s">
        <v>1002</v>
      </c>
      <c r="E53" s="90" t="s">
        <v>661</v>
      </c>
      <c r="F53" s="98" t="s">
        <v>812</v>
      </c>
      <c r="G53" s="98">
        <v>1</v>
      </c>
      <c r="H53" s="77">
        <v>0.93</v>
      </c>
      <c r="I53" s="77" t="s">
        <v>962</v>
      </c>
      <c r="J53" s="77">
        <v>0.95</v>
      </c>
      <c r="K53" s="77" t="s">
        <v>963</v>
      </c>
      <c r="L53" s="77">
        <v>0.92100000000000004</v>
      </c>
      <c r="M53" s="77" t="s">
        <v>964</v>
      </c>
      <c r="N53" s="77">
        <v>0.92</v>
      </c>
      <c r="O53" s="77" t="s">
        <v>965</v>
      </c>
      <c r="P53" s="120">
        <v>0.99</v>
      </c>
      <c r="Q53" s="91">
        <f>IF(P53&gt;G53,100%,P53/G53)</f>
        <v>0.99</v>
      </c>
      <c r="R53" s="120">
        <f t="shared" si="1"/>
        <v>1.0000000000000009E-2</v>
      </c>
      <c r="S53" s="120"/>
      <c r="T53" s="121" t="s">
        <v>966</v>
      </c>
      <c r="U53" s="113"/>
      <c r="V53" s="72"/>
      <c r="W53" s="36"/>
      <c r="X53" s="36"/>
      <c r="Y53" s="34" t="s">
        <v>1003</v>
      </c>
      <c r="Z53" s="35" t="s">
        <v>955</v>
      </c>
      <c r="AA53" s="36" t="s">
        <v>662</v>
      </c>
    </row>
    <row r="54" spans="1:111" customFormat="1" ht="314.25" customHeight="1" x14ac:dyDescent="0.35">
      <c r="A54" s="38" t="s">
        <v>948</v>
      </c>
      <c r="B54" s="39" t="s">
        <v>1004</v>
      </c>
      <c r="C54" s="27" t="s">
        <v>1005</v>
      </c>
      <c r="D54" s="39" t="s">
        <v>1006</v>
      </c>
      <c r="E54" s="40" t="s">
        <v>661</v>
      </c>
      <c r="F54" s="132" t="s">
        <v>1007</v>
      </c>
      <c r="G54" s="129">
        <v>1</v>
      </c>
      <c r="H54" s="133">
        <v>0.68300000000000005</v>
      </c>
      <c r="I54" s="132" t="s">
        <v>1008</v>
      </c>
      <c r="J54" s="133">
        <v>0.82799999999999996</v>
      </c>
      <c r="K54" s="132" t="s">
        <v>1009</v>
      </c>
      <c r="L54" s="129">
        <v>0.5</v>
      </c>
      <c r="M54" s="132" t="s">
        <v>1010</v>
      </c>
      <c r="N54" s="132"/>
      <c r="O54" s="132" t="s">
        <v>1010</v>
      </c>
      <c r="P54" s="129">
        <v>0.75</v>
      </c>
      <c r="Q54" s="130">
        <f>P54/G54</f>
        <v>0.75</v>
      </c>
      <c r="R54" s="129">
        <f>G54-P54</f>
        <v>0.25</v>
      </c>
      <c r="S54" s="129"/>
      <c r="T54" s="134" t="s">
        <v>1011</v>
      </c>
      <c r="U54" s="135"/>
      <c r="V54" s="136"/>
      <c r="W54" s="137"/>
      <c r="X54" s="132"/>
      <c r="Y54" s="26" t="s">
        <v>905</v>
      </c>
      <c r="Z54" s="27" t="s">
        <v>955</v>
      </c>
      <c r="AA54" s="20" t="s">
        <v>662</v>
      </c>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row>
    <row r="55" spans="1:111" s="37" customFormat="1" ht="130.5" customHeight="1" x14ac:dyDescent="0.35">
      <c r="A55" s="45" t="s">
        <v>948</v>
      </c>
      <c r="B55" s="46" t="s">
        <v>1012</v>
      </c>
      <c r="C55" s="35" t="s">
        <v>1005</v>
      </c>
      <c r="D55" s="46" t="s">
        <v>1013</v>
      </c>
      <c r="E55" s="47" t="s">
        <v>667</v>
      </c>
      <c r="F55" s="36">
        <v>6</v>
      </c>
      <c r="G55" s="36">
        <v>15</v>
      </c>
      <c r="H55" s="36">
        <v>6</v>
      </c>
      <c r="I55" s="138" t="s">
        <v>1014</v>
      </c>
      <c r="J55" s="36">
        <v>6</v>
      </c>
      <c r="K55" s="36" t="s">
        <v>1015</v>
      </c>
      <c r="L55" s="36">
        <v>6</v>
      </c>
      <c r="M55" s="36" t="s">
        <v>1016</v>
      </c>
      <c r="N55" s="36">
        <v>6</v>
      </c>
      <c r="O55" s="36" t="s">
        <v>1016</v>
      </c>
      <c r="P55" s="36">
        <v>10</v>
      </c>
      <c r="Q55" s="49">
        <f t="shared" si="0"/>
        <v>0.66666666666666663</v>
      </c>
      <c r="R55" s="36">
        <f t="shared" si="1"/>
        <v>5</v>
      </c>
      <c r="S55" s="36"/>
      <c r="T55" s="71" t="s">
        <v>1017</v>
      </c>
      <c r="U55" s="2"/>
      <c r="V55" s="72"/>
      <c r="W55" s="36"/>
      <c r="X55" s="36"/>
      <c r="Y55" s="34" t="s">
        <v>1003</v>
      </c>
      <c r="Z55" s="35" t="s">
        <v>955</v>
      </c>
      <c r="AA55" s="36" t="s">
        <v>662</v>
      </c>
    </row>
    <row r="56" spans="1:111" customFormat="1" ht="194.25" customHeight="1" x14ac:dyDescent="0.35">
      <c r="A56" s="38" t="s">
        <v>948</v>
      </c>
      <c r="B56" s="39" t="s">
        <v>1018</v>
      </c>
      <c r="C56" s="27" t="s">
        <v>1005</v>
      </c>
      <c r="D56" s="39" t="s">
        <v>1019</v>
      </c>
      <c r="E56" s="40" t="s">
        <v>667</v>
      </c>
      <c r="F56" s="20">
        <v>1</v>
      </c>
      <c r="G56" s="20">
        <v>1</v>
      </c>
      <c r="H56" s="20">
        <v>1</v>
      </c>
      <c r="I56" s="20" t="s">
        <v>1020</v>
      </c>
      <c r="J56" s="20">
        <v>1</v>
      </c>
      <c r="K56" s="20" t="s">
        <v>1021</v>
      </c>
      <c r="L56" s="20">
        <v>6</v>
      </c>
      <c r="M56" s="20" t="s">
        <v>1022</v>
      </c>
      <c r="N56" s="20">
        <v>6</v>
      </c>
      <c r="O56" s="20" t="s">
        <v>1023</v>
      </c>
      <c r="P56" s="20">
        <v>7</v>
      </c>
      <c r="Q56" s="22">
        <f t="shared" si="0"/>
        <v>1</v>
      </c>
      <c r="R56" s="20">
        <v>0</v>
      </c>
      <c r="S56" s="20"/>
      <c r="T56" s="23" t="s">
        <v>1024</v>
      </c>
      <c r="U56" s="2"/>
      <c r="V56" s="24"/>
      <c r="W56" s="25"/>
      <c r="X56" s="20"/>
      <c r="Y56" s="26" t="s">
        <v>1003</v>
      </c>
      <c r="Z56" s="27" t="s">
        <v>955</v>
      </c>
      <c r="AA56" s="20" t="s">
        <v>662</v>
      </c>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row>
    <row r="57" spans="1:111" x14ac:dyDescent="0.35">
      <c r="I57" s="139"/>
    </row>
    <row r="58" spans="1:111" x14ac:dyDescent="0.35">
      <c r="I58" s="139"/>
    </row>
    <row r="59" spans="1:111" ht="29" x14ac:dyDescent="0.35">
      <c r="G59" s="5" t="s">
        <v>1025</v>
      </c>
      <c r="H59" s="5"/>
      <c r="I59" s="142"/>
      <c r="J59" s="5"/>
      <c r="K59" s="5"/>
      <c r="L59" s="5"/>
      <c r="M59" s="5"/>
      <c r="N59" s="5"/>
      <c r="O59" s="5"/>
      <c r="P59" s="5" t="s">
        <v>1026</v>
      </c>
      <c r="Q59" s="142" t="s">
        <v>1027</v>
      </c>
      <c r="R59" s="143" t="s">
        <v>1028</v>
      </c>
      <c r="S59" s="157"/>
    </row>
    <row r="60" spans="1:111" x14ac:dyDescent="0.35">
      <c r="D60" s="144" t="s">
        <v>684</v>
      </c>
      <c r="G60" s="145">
        <v>14</v>
      </c>
      <c r="H60" s="40"/>
      <c r="I60" s="21"/>
      <c r="J60" s="40"/>
      <c r="K60" s="20"/>
      <c r="L60" s="40"/>
      <c r="M60" s="20"/>
      <c r="N60" s="40"/>
      <c r="O60" s="20"/>
      <c r="P60" s="40">
        <v>14</v>
      </c>
      <c r="Q60" s="146">
        <f>SUM(Q5:Q18)</f>
        <v>6.2053034265590234</v>
      </c>
      <c r="R60" s="147">
        <f>Q60/P60</f>
        <v>0.44323595903993024</v>
      </c>
      <c r="S60" s="158"/>
    </row>
    <row r="61" spans="1:111" x14ac:dyDescent="0.35">
      <c r="D61" s="144" t="s">
        <v>802</v>
      </c>
      <c r="G61" s="145">
        <v>5</v>
      </c>
      <c r="H61" s="40"/>
      <c r="I61" s="21"/>
      <c r="J61" s="40"/>
      <c r="K61" s="20"/>
      <c r="L61" s="40"/>
      <c r="M61" s="20"/>
      <c r="N61" s="40"/>
      <c r="O61" s="20"/>
      <c r="P61" s="40">
        <v>4</v>
      </c>
      <c r="Q61" s="146">
        <f>SUM(Q21:Q25)</f>
        <v>2.2296153846153848</v>
      </c>
      <c r="R61" s="147">
        <f>Q61/P61</f>
        <v>0.55740384615384619</v>
      </c>
      <c r="S61" s="158"/>
    </row>
    <row r="62" spans="1:111" x14ac:dyDescent="0.35">
      <c r="D62" s="144" t="s">
        <v>832</v>
      </c>
      <c r="G62" s="145">
        <v>7</v>
      </c>
      <c r="H62" s="40"/>
      <c r="I62" s="20"/>
      <c r="J62" s="40"/>
      <c r="K62" s="20"/>
      <c r="L62" s="40"/>
      <c r="M62" s="20"/>
      <c r="N62" s="40"/>
      <c r="O62" s="20"/>
      <c r="P62" s="40">
        <v>7</v>
      </c>
      <c r="Q62" s="146">
        <f>Q28+SUM(Q29:Q34)</f>
        <v>4.2033716786087476</v>
      </c>
      <c r="R62" s="147">
        <f>Q62/P62</f>
        <v>0.60048166837267825</v>
      </c>
      <c r="S62" s="158"/>
    </row>
    <row r="63" spans="1:111" x14ac:dyDescent="0.35">
      <c r="D63" s="144" t="s">
        <v>896</v>
      </c>
      <c r="G63" s="145">
        <v>6</v>
      </c>
      <c r="H63" s="40"/>
      <c r="I63" s="20"/>
      <c r="J63" s="40"/>
      <c r="K63" s="20"/>
      <c r="L63" s="40"/>
      <c r="M63" s="20"/>
      <c r="N63" s="40"/>
      <c r="O63" s="20"/>
      <c r="P63" s="40">
        <v>5</v>
      </c>
      <c r="Q63" s="146">
        <f>SUM(Q37:Q42)</f>
        <v>1.958990776265614</v>
      </c>
      <c r="R63" s="147">
        <f>Q63/P63</f>
        <v>0.39179815525312278</v>
      </c>
      <c r="S63" s="158"/>
    </row>
    <row r="64" spans="1:111" x14ac:dyDescent="0.35">
      <c r="D64" s="144" t="s">
        <v>1029</v>
      </c>
      <c r="G64" s="148">
        <v>10</v>
      </c>
      <c r="H64" s="149"/>
      <c r="I64" s="150"/>
      <c r="J64" s="149"/>
      <c r="K64" s="150"/>
      <c r="L64" s="149"/>
      <c r="M64" s="150"/>
      <c r="N64" s="149"/>
      <c r="O64" s="150"/>
      <c r="P64" s="40">
        <v>8</v>
      </c>
      <c r="Q64" s="151">
        <f>SUM(Q45:Q53)+AVERAGE(Q54:Q56)</f>
        <v>6.4767373737373735</v>
      </c>
      <c r="R64" s="147">
        <f>Q64/P64</f>
        <v>0.80959217171717168</v>
      </c>
      <c r="S64" s="158"/>
    </row>
    <row r="65" spans="4:19" x14ac:dyDescent="0.35">
      <c r="D65" s="144" t="s">
        <v>1030</v>
      </c>
      <c r="E65" s="144"/>
      <c r="F65" s="144"/>
      <c r="G65" s="145">
        <f>SUM(G60:G64)</f>
        <v>42</v>
      </c>
      <c r="H65" s="145">
        <f t="shared" ref="H65:P65" si="2">SUM(H60:H64)</f>
        <v>0</v>
      </c>
      <c r="I65" s="21">
        <f t="shared" si="2"/>
        <v>0</v>
      </c>
      <c r="J65" s="145">
        <f t="shared" si="2"/>
        <v>0</v>
      </c>
      <c r="K65" s="21">
        <f t="shared" si="2"/>
        <v>0</v>
      </c>
      <c r="L65" s="145">
        <f t="shared" si="2"/>
        <v>0</v>
      </c>
      <c r="M65" s="21">
        <f t="shared" si="2"/>
        <v>0</v>
      </c>
      <c r="N65" s="145">
        <f t="shared" si="2"/>
        <v>0</v>
      </c>
      <c r="O65" s="21">
        <f t="shared" si="2"/>
        <v>0</v>
      </c>
      <c r="P65" s="145">
        <f t="shared" si="2"/>
        <v>38</v>
      </c>
      <c r="Q65" s="40"/>
      <c r="R65" s="152">
        <f>AVERAGE(R60:R64)</f>
        <v>0.56050236010734977</v>
      </c>
      <c r="S65" s="159"/>
    </row>
    <row r="68" spans="4:19" x14ac:dyDescent="0.35">
      <c r="G68" s="153">
        <v>2030</v>
      </c>
      <c r="H68" s="154"/>
      <c r="I68" s="155"/>
      <c r="J68" s="154"/>
      <c r="K68" s="155"/>
      <c r="L68" s="154"/>
      <c r="M68" s="155"/>
      <c r="N68" s="154"/>
      <c r="O68" s="155"/>
      <c r="P68" s="154">
        <v>2022</v>
      </c>
      <c r="Q68" s="141" t="s">
        <v>1031</v>
      </c>
    </row>
    <row r="69" spans="4:19" x14ac:dyDescent="0.35">
      <c r="D69" s="156" t="s">
        <v>1032</v>
      </c>
      <c r="G69" s="3">
        <v>5</v>
      </c>
      <c r="P69" s="3">
        <v>14</v>
      </c>
      <c r="Q69" s="141">
        <f>1-((P69-G69)/P69)</f>
        <v>0.3571428571428571</v>
      </c>
    </row>
    <row r="70" spans="4:19" x14ac:dyDescent="0.35">
      <c r="D70" s="156" t="s">
        <v>1033</v>
      </c>
      <c r="G70" s="3">
        <v>5</v>
      </c>
      <c r="P70" s="3">
        <v>16</v>
      </c>
      <c r="Q70" s="141">
        <f>1-((P70-G70)/P70)</f>
        <v>0.3125</v>
      </c>
    </row>
    <row r="71" spans="4:19" x14ac:dyDescent="0.35">
      <c r="D71" s="156" t="s">
        <v>1034</v>
      </c>
      <c r="G71" s="3">
        <v>5</v>
      </c>
      <c r="P71" s="3">
        <v>44</v>
      </c>
      <c r="Q71" s="141">
        <f>1-((P71-G71)/P71)</f>
        <v>0.11363636363636365</v>
      </c>
    </row>
    <row r="72" spans="4:19" x14ac:dyDescent="0.35">
      <c r="D72" s="156" t="s">
        <v>1035</v>
      </c>
      <c r="G72" s="3">
        <v>600</v>
      </c>
      <c r="P72" s="3">
        <v>365</v>
      </c>
      <c r="Q72" s="141">
        <v>1</v>
      </c>
    </row>
    <row r="73" spans="4:19" x14ac:dyDescent="0.35">
      <c r="G73" s="3"/>
      <c r="Q73" s="141">
        <f>AVERAGE(Q69:Q72)</f>
        <v>0.44581980519480519</v>
      </c>
    </row>
    <row r="74" spans="4:19" x14ac:dyDescent="0.35">
      <c r="G74" s="3"/>
    </row>
    <row r="75" spans="4:19" x14ac:dyDescent="0.35">
      <c r="G75" s="3"/>
    </row>
    <row r="76" spans="4:19" x14ac:dyDescent="0.35">
      <c r="G76" s="3"/>
    </row>
    <row r="77" spans="4:19" ht="58" x14ac:dyDescent="0.35">
      <c r="G77" s="36" t="s">
        <v>842</v>
      </c>
    </row>
    <row r="78" spans="4:19" x14ac:dyDescent="0.35">
      <c r="G78" s="3"/>
    </row>
    <row r="79" spans="4:19" x14ac:dyDescent="0.35">
      <c r="G79" s="3"/>
    </row>
  </sheetData>
  <mergeCells count="5">
    <mergeCell ref="B3:T3"/>
    <mergeCell ref="B19:T19"/>
    <mergeCell ref="B26:T26"/>
    <mergeCell ref="B35:T35"/>
    <mergeCell ref="B43:T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Plan Operativo General 2025</vt:lpstr>
      <vt:lpstr>POG- PED</vt:lpstr>
      <vt:lpstr>'Plan Operativo General 2025'!Área_de_impresión</vt:lpstr>
      <vt:lpstr>PED</vt:lpstr>
      <vt:lpstr>'Plan Operativo General 2025'!Títulos_a_imprimir</vt:lpstr>
      <vt:lpstr>'Plan Operativo General 2025'!v1PI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MAYERLY ALEJANDRA MÉNDEZ SUAREZ</dc:creator>
  <cp:keywords/>
  <dc:description/>
  <cp:lastModifiedBy>MAYERLY ALEJANDRA MÉNDEZ SUAREZ</cp:lastModifiedBy>
  <cp:revision/>
  <dcterms:created xsi:type="dcterms:W3CDTF">2024-09-01T04:01:50Z</dcterms:created>
  <dcterms:modified xsi:type="dcterms:W3CDTF">2025-02-07T14:12:39Z</dcterms:modified>
  <cp:category/>
  <cp:contentStatus/>
</cp:coreProperties>
</file>